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lio/Documents/Video e Clip/"/>
    </mc:Choice>
  </mc:AlternateContent>
  <xr:revisionPtr revIDLastSave="0" documentId="13_ncr:1_{A3A8045D-8D1F-6C4B-AAB4-B360C2D4060A}" xr6:coauthVersionLast="47" xr6:coauthVersionMax="47" xr10:uidLastSave="{00000000-0000-0000-0000-000000000000}"/>
  <bookViews>
    <workbookView xWindow="0" yWindow="500" windowWidth="29040" windowHeight="21100" xr2:uid="{800D9DCC-5EA6-4079-B85C-568F4BE9D6B4}"/>
  </bookViews>
  <sheets>
    <sheet name="calcolo rata mutuo" sheetId="2" r:id="rId1"/>
    <sheet name="Mutuo_Tassi" sheetId="5" r:id="rId2"/>
    <sheet name="calcoli 20y" sheetId="3" r:id="rId3"/>
  </sheets>
  <definedNames>
    <definedName name="_xlnm._FilterDatabase" localSheetId="0" hidden="1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'calcolo rata mutuo'!#REF!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F57" i="2" s="1"/>
  <c r="G57" i="2" s="1"/>
  <c r="B16" i="2"/>
  <c r="F56" i="2" s="1"/>
  <c r="G56" i="2" s="1"/>
  <c r="B14" i="2"/>
  <c r="B43" i="2" s="1"/>
  <c r="G29" i="2"/>
  <c r="G49" i="2"/>
  <c r="B49" i="2"/>
  <c r="F46" i="2"/>
  <c r="A46" i="2"/>
  <c r="A9" i="5"/>
  <c r="H5" i="3"/>
  <c r="G5" i="3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C5" i="3"/>
  <c r="B5" i="3"/>
  <c r="G21" i="2"/>
  <c r="G32" i="2" s="1"/>
  <c r="G5" i="5"/>
  <c r="G4" i="5"/>
  <c r="G17" i="2"/>
  <c r="B17" i="2"/>
  <c r="B39" i="2" l="1"/>
  <c r="B22" i="2"/>
  <c r="B23" i="2" s="1"/>
  <c r="D9" i="5" s="1"/>
  <c r="B29" i="2"/>
  <c r="B40" i="2"/>
  <c r="B48" i="2" s="1"/>
  <c r="B42" i="2"/>
  <c r="B19" i="2"/>
  <c r="G19" i="2" s="1"/>
  <c r="G48" i="2" s="1"/>
  <c r="F27" i="3"/>
  <c r="D27" i="3"/>
  <c r="E27" i="3"/>
  <c r="B38" i="2"/>
  <c r="B41" i="2"/>
  <c r="B44" i="2"/>
  <c r="B50" i="2"/>
  <c r="E28" i="3"/>
  <c r="H41" i="2" s="1"/>
  <c r="D28" i="3"/>
  <c r="H40" i="2" s="1"/>
  <c r="F28" i="3"/>
  <c r="H42" i="2" s="1"/>
  <c r="G47" i="2" s="1"/>
  <c r="G50" i="2" s="1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H6" i="3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G6" i="3"/>
  <c r="G6" i="5"/>
  <c r="B25" i="2" s="1"/>
  <c r="C9" i="5" s="1"/>
  <c r="B32" i="2"/>
  <c r="G18" i="2"/>
  <c r="B18" i="2"/>
  <c r="B9" i="5"/>
  <c r="A12" i="5"/>
  <c r="H8" i="5"/>
  <c r="G7" i="3" l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40" i="2"/>
  <c r="G41" i="2"/>
  <c r="G42" i="2"/>
  <c r="L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G28" i="2"/>
  <c r="C21" i="3"/>
  <c r="C22" i="3" s="1"/>
  <c r="C23" i="3" s="1"/>
  <c r="C24" i="3" s="1"/>
  <c r="C25" i="3" s="1"/>
  <c r="C28" i="3"/>
  <c r="H39" i="2" s="1"/>
  <c r="B21" i="3"/>
  <c r="B22" i="3" s="1"/>
  <c r="B23" i="3" s="1"/>
  <c r="B24" i="3" s="1"/>
  <c r="B25" i="3" s="1"/>
  <c r="B28" i="3" s="1"/>
  <c r="H38" i="2" s="1"/>
  <c r="G21" i="3"/>
  <c r="G22" i="3" s="1"/>
  <c r="G23" i="3" s="1"/>
  <c r="G24" i="3" s="1"/>
  <c r="G25" i="3" s="1"/>
  <c r="G28" i="3" s="1"/>
  <c r="H43" i="2" s="1"/>
  <c r="H21" i="3"/>
  <c r="H22" i="3" s="1"/>
  <c r="H23" i="3" s="1"/>
  <c r="H24" i="3" s="1"/>
  <c r="H25" i="3" s="1"/>
  <c r="H28" i="3" s="1"/>
  <c r="H44" i="2" s="1"/>
  <c r="B12" i="5"/>
  <c r="C12" i="5"/>
  <c r="B27" i="3" l="1"/>
  <c r="G38" i="2" s="1"/>
  <c r="C27" i="3"/>
  <c r="G39" i="2" s="1"/>
  <c r="H27" i="3"/>
  <c r="G27" i="3"/>
  <c r="I44" i="2"/>
  <c r="I39" i="2"/>
  <c r="I40" i="2"/>
  <c r="I38" i="2"/>
  <c r="O40" i="2" s="1"/>
  <c r="I41" i="2"/>
  <c r="I42" i="2"/>
  <c r="I43" i="2"/>
  <c r="M5" i="3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8" i="3" s="1"/>
  <c r="K39" i="2" s="1"/>
  <c r="N5" i="3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8" i="3" s="1"/>
  <c r="K40" i="2" s="1"/>
  <c r="R5" i="3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8" i="3" s="1"/>
  <c r="K44" i="2" s="1"/>
  <c r="O41" i="2" s="1"/>
  <c r="O5" i="3"/>
  <c r="O6" i="3" s="1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8" i="3" s="1"/>
  <c r="K41" i="2" s="1"/>
  <c r="P5" i="3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8" i="3" s="1"/>
  <c r="K42" i="2" s="1"/>
  <c r="Q5" i="3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8" i="3" s="1"/>
  <c r="K43" i="2" s="1"/>
  <c r="L28" i="3"/>
  <c r="K38" i="2" s="1"/>
  <c r="G51" i="2" l="1"/>
  <c r="G52" i="2" s="1"/>
  <c r="O42" i="2"/>
  <c r="G44" i="2"/>
  <c r="G43" i="2"/>
  <c r="H9" i="5"/>
  <c r="F9" i="5"/>
  <c r="B26" i="2" l="1"/>
  <c r="G26" i="2" s="1"/>
  <c r="H27" i="2" s="1"/>
  <c r="E12" i="5"/>
  <c r="E9" i="5"/>
  <c r="A13" i="5"/>
  <c r="A14" i="5" s="1"/>
  <c r="G9" i="5"/>
  <c r="I9" i="5" s="1"/>
  <c r="G12" i="5"/>
  <c r="F12" i="5"/>
  <c r="B27" i="2" l="1"/>
  <c r="B33" i="2" s="1"/>
  <c r="G13" i="5"/>
  <c r="C14" i="5"/>
  <c r="B14" i="5"/>
  <c r="E14" i="5"/>
  <c r="G14" i="5"/>
  <c r="D12" i="5"/>
  <c r="C13" i="5"/>
  <c r="B13" i="5"/>
  <c r="A15" i="5"/>
  <c r="E13" i="5"/>
  <c r="C38" i="2" l="1"/>
  <c r="C42" i="2"/>
  <c r="C41" i="2"/>
  <c r="C43" i="2"/>
  <c r="C39" i="2"/>
  <c r="C40" i="2"/>
  <c r="C44" i="2"/>
  <c r="F13" i="5"/>
  <c r="D13" i="5" s="1"/>
  <c r="B15" i="5"/>
  <c r="C15" i="5"/>
  <c r="E15" i="5"/>
  <c r="G15" i="5"/>
  <c r="A16" i="5"/>
  <c r="F14" i="5"/>
  <c r="D14" i="5" s="1"/>
  <c r="C16" i="5" l="1"/>
  <c r="B16" i="5"/>
  <c r="E16" i="5"/>
  <c r="G16" i="5"/>
  <c r="A17" i="5"/>
  <c r="F15" i="5"/>
  <c r="D15" i="5" s="1"/>
  <c r="C17" i="5" l="1"/>
  <c r="B17" i="5"/>
  <c r="E17" i="5"/>
  <c r="G17" i="5"/>
  <c r="A18" i="5"/>
  <c r="F16" i="5"/>
  <c r="D16" i="5" s="1"/>
  <c r="C18" i="5" l="1"/>
  <c r="B18" i="5"/>
  <c r="E18" i="5"/>
  <c r="G18" i="5"/>
  <c r="A19" i="5"/>
  <c r="F17" i="5"/>
  <c r="D17" i="5" s="1"/>
  <c r="A20" i="5" l="1"/>
  <c r="A21" i="5" s="1"/>
  <c r="C19" i="5"/>
  <c r="B19" i="5"/>
  <c r="E19" i="5"/>
  <c r="G19" i="5"/>
  <c r="F18" i="5"/>
  <c r="D18" i="5" s="1"/>
  <c r="F19" i="5" l="1"/>
  <c r="D19" i="5" s="1"/>
  <c r="C21" i="5"/>
  <c r="B21" i="5"/>
  <c r="E21" i="5"/>
  <c r="G21" i="5"/>
  <c r="B20" i="5"/>
  <c r="C20" i="5"/>
  <c r="A22" i="5"/>
  <c r="A23" i="5" s="1"/>
  <c r="E20" i="5"/>
  <c r="G20" i="5"/>
  <c r="A24" i="5" l="1"/>
  <c r="A25" i="5" s="1"/>
  <c r="B23" i="5"/>
  <c r="C23" i="5"/>
  <c r="E23" i="5"/>
  <c r="G23" i="5"/>
  <c r="F21" i="5"/>
  <c r="D21" i="5" s="1"/>
  <c r="F20" i="5"/>
  <c r="D20" i="5" s="1"/>
  <c r="C22" i="5"/>
  <c r="B22" i="5"/>
  <c r="E22" i="5"/>
  <c r="G22" i="5"/>
  <c r="F22" i="5" l="1"/>
  <c r="D22" i="5" s="1"/>
  <c r="F23" i="5"/>
  <c r="D23" i="5" s="1"/>
  <c r="C25" i="5"/>
  <c r="B25" i="5"/>
  <c r="E25" i="5"/>
  <c r="G25" i="5"/>
  <c r="C24" i="5"/>
  <c r="B24" i="5"/>
  <c r="A26" i="5"/>
  <c r="A27" i="5" s="1"/>
  <c r="E24" i="5"/>
  <c r="G24" i="5"/>
  <c r="C27" i="5" l="1"/>
  <c r="B27" i="5"/>
  <c r="E27" i="5"/>
  <c r="G27" i="5"/>
  <c r="F25" i="5"/>
  <c r="D25" i="5" s="1"/>
  <c r="C26" i="5"/>
  <c r="B26" i="5"/>
  <c r="A28" i="5"/>
  <c r="A29" i="5" s="1"/>
  <c r="E26" i="5"/>
  <c r="G26" i="5"/>
  <c r="F24" i="5"/>
  <c r="D24" i="5" s="1"/>
  <c r="C29" i="5" l="1"/>
  <c r="B29" i="5"/>
  <c r="E29" i="5"/>
  <c r="G29" i="5"/>
  <c r="C28" i="5"/>
  <c r="B28" i="5"/>
  <c r="A30" i="5"/>
  <c r="E28" i="5"/>
  <c r="G28" i="5"/>
  <c r="F27" i="5"/>
  <c r="D27" i="5" s="1"/>
  <c r="F26" i="5"/>
  <c r="D26" i="5" s="1"/>
  <c r="C30" i="5" l="1"/>
  <c r="B30" i="5"/>
  <c r="E30" i="5"/>
  <c r="G30" i="5"/>
  <c r="F28" i="5"/>
  <c r="D28" i="5" s="1"/>
  <c r="A31" i="5"/>
  <c r="F29" i="5"/>
  <c r="D29" i="5" s="1"/>
  <c r="C31" i="5" l="1"/>
  <c r="B31" i="5"/>
  <c r="E31" i="5"/>
  <c r="G31" i="5"/>
  <c r="F30" i="5"/>
  <c r="D30" i="5" s="1"/>
  <c r="A32" i="5"/>
  <c r="C32" i="5" l="1"/>
  <c r="B32" i="5"/>
  <c r="E32" i="5"/>
  <c r="G32" i="5"/>
  <c r="A33" i="5"/>
  <c r="F31" i="5"/>
  <c r="D31" i="5" s="1"/>
  <c r="A34" i="5" l="1"/>
  <c r="C33" i="5"/>
  <c r="B33" i="5"/>
  <c r="E33" i="5"/>
  <c r="G33" i="5"/>
  <c r="F32" i="5"/>
  <c r="D32" i="5" s="1"/>
  <c r="C34" i="5" l="1"/>
  <c r="B34" i="5"/>
  <c r="E34" i="5"/>
  <c r="G34" i="5"/>
  <c r="F33" i="5"/>
  <c r="D33" i="5" s="1"/>
  <c r="A35" i="5"/>
  <c r="A36" i="5" l="1"/>
  <c r="A37" i="5" s="1"/>
  <c r="C35" i="5"/>
  <c r="B35" i="5"/>
  <c r="E35" i="5"/>
  <c r="G35" i="5"/>
  <c r="F34" i="5"/>
  <c r="D34" i="5" s="1"/>
  <c r="F35" i="5" l="1"/>
  <c r="D35" i="5" s="1"/>
  <c r="A38" i="5"/>
  <c r="A39" i="5" s="1"/>
  <c r="C37" i="5"/>
  <c r="B37" i="5"/>
  <c r="E37" i="5"/>
  <c r="G37" i="5"/>
  <c r="C36" i="5"/>
  <c r="B36" i="5"/>
  <c r="E36" i="5"/>
  <c r="G36" i="5"/>
  <c r="F37" i="5" l="1"/>
  <c r="D37" i="5" s="1"/>
  <c r="A40" i="5"/>
  <c r="A41" i="5" s="1"/>
  <c r="B39" i="5"/>
  <c r="C39" i="5"/>
  <c r="E39" i="5"/>
  <c r="G39" i="5"/>
  <c r="C38" i="5"/>
  <c r="B38" i="5"/>
  <c r="E38" i="5"/>
  <c r="G38" i="5"/>
  <c r="F36" i="5"/>
  <c r="D36" i="5" s="1"/>
  <c r="A42" i="5" l="1"/>
  <c r="A43" i="5" s="1"/>
  <c r="B41" i="5"/>
  <c r="C41" i="5"/>
  <c r="E41" i="5"/>
  <c r="G41" i="5"/>
  <c r="F39" i="5"/>
  <c r="D39" i="5" s="1"/>
  <c r="C40" i="5"/>
  <c r="B40" i="5"/>
  <c r="E40" i="5"/>
  <c r="G40" i="5"/>
  <c r="F38" i="5"/>
  <c r="D38" i="5" s="1"/>
  <c r="A44" i="5" l="1"/>
  <c r="A45" i="5" s="1"/>
  <c r="C43" i="5"/>
  <c r="B43" i="5"/>
  <c r="E43" i="5"/>
  <c r="G43" i="5"/>
  <c r="F40" i="5"/>
  <c r="D40" i="5" s="1"/>
  <c r="F41" i="5"/>
  <c r="D41" i="5" s="1"/>
  <c r="C42" i="5"/>
  <c r="B42" i="5"/>
  <c r="E42" i="5"/>
  <c r="G42" i="5"/>
  <c r="C45" i="5" l="1"/>
  <c r="B45" i="5"/>
  <c r="E45" i="5"/>
  <c r="G45" i="5"/>
  <c r="F43" i="5"/>
  <c r="D43" i="5" s="1"/>
  <c r="F42" i="5"/>
  <c r="D42" i="5" s="1"/>
  <c r="C44" i="5"/>
  <c r="B44" i="5"/>
  <c r="A46" i="5"/>
  <c r="E44" i="5"/>
  <c r="G44" i="5"/>
  <c r="C46" i="5" l="1"/>
  <c r="B46" i="5"/>
  <c r="E46" i="5"/>
  <c r="G46" i="5"/>
  <c r="A47" i="5"/>
  <c r="F44" i="5"/>
  <c r="D44" i="5" s="1"/>
  <c r="F45" i="5"/>
  <c r="D45" i="5" s="1"/>
  <c r="C47" i="5" l="1"/>
  <c r="B47" i="5"/>
  <c r="E47" i="5"/>
  <c r="G47" i="5"/>
  <c r="A48" i="5"/>
  <c r="F46" i="5"/>
  <c r="D46" i="5" s="1"/>
  <c r="B48" i="5" l="1"/>
  <c r="C48" i="5"/>
  <c r="E48" i="5"/>
  <c r="G48" i="5"/>
  <c r="A49" i="5"/>
  <c r="F47" i="5"/>
  <c r="D47" i="5" s="1"/>
  <c r="A50" i="5" l="1"/>
  <c r="A51" i="5" s="1"/>
  <c r="B49" i="5"/>
  <c r="C49" i="5"/>
  <c r="E49" i="5"/>
  <c r="G49" i="5"/>
  <c r="F48" i="5"/>
  <c r="D48" i="5" s="1"/>
  <c r="C51" i="5" l="1"/>
  <c r="B51" i="5"/>
  <c r="E51" i="5"/>
  <c r="G51" i="5"/>
  <c r="F49" i="5"/>
  <c r="D49" i="5" s="1"/>
  <c r="B50" i="5"/>
  <c r="C50" i="5"/>
  <c r="A52" i="5"/>
  <c r="A53" i="5" s="1"/>
  <c r="E50" i="5"/>
  <c r="G50" i="5"/>
  <c r="A54" i="5" l="1"/>
  <c r="A55" i="5" s="1"/>
  <c r="C53" i="5"/>
  <c r="B53" i="5"/>
  <c r="E53" i="5"/>
  <c r="G53" i="5"/>
  <c r="F50" i="5"/>
  <c r="D50" i="5" s="1"/>
  <c r="C52" i="5"/>
  <c r="B52" i="5"/>
  <c r="E52" i="5"/>
  <c r="G52" i="5"/>
  <c r="F51" i="5"/>
  <c r="D51" i="5" s="1"/>
  <c r="F53" i="5" l="1"/>
  <c r="D53" i="5" s="1"/>
  <c r="A56" i="5"/>
  <c r="A57" i="5" s="1"/>
  <c r="C55" i="5"/>
  <c r="B55" i="5"/>
  <c r="E55" i="5"/>
  <c r="G55" i="5"/>
  <c r="F52" i="5"/>
  <c r="D52" i="5" s="1"/>
  <c r="C54" i="5"/>
  <c r="B54" i="5"/>
  <c r="E54" i="5"/>
  <c r="G54" i="5"/>
  <c r="B57" i="5" l="1"/>
  <c r="C57" i="5"/>
  <c r="E57" i="5"/>
  <c r="G57" i="5"/>
  <c r="F55" i="5"/>
  <c r="D55" i="5" s="1"/>
  <c r="F54" i="5"/>
  <c r="D54" i="5" s="1"/>
  <c r="C56" i="5"/>
  <c r="B56" i="5"/>
  <c r="A58" i="5"/>
  <c r="E56" i="5"/>
  <c r="G56" i="5"/>
  <c r="C58" i="5" l="1"/>
  <c r="B58" i="5"/>
  <c r="E58" i="5"/>
  <c r="G58" i="5"/>
  <c r="A59" i="5"/>
  <c r="F56" i="5"/>
  <c r="D56" i="5" s="1"/>
  <c r="F57" i="5"/>
  <c r="D57" i="5" s="1"/>
  <c r="C59" i="5" l="1"/>
  <c r="B59" i="5"/>
  <c r="E59" i="5"/>
  <c r="G59" i="5"/>
  <c r="A60" i="5"/>
  <c r="F58" i="5"/>
  <c r="D58" i="5" s="1"/>
  <c r="A61" i="5" l="1"/>
  <c r="A62" i="5" s="1"/>
  <c r="C60" i="5"/>
  <c r="B60" i="5"/>
  <c r="E60" i="5"/>
  <c r="G60" i="5"/>
  <c r="F59" i="5"/>
  <c r="D59" i="5" s="1"/>
  <c r="A63" i="5" l="1"/>
  <c r="A64" i="5" s="1"/>
  <c r="C62" i="5"/>
  <c r="B62" i="5"/>
  <c r="E62" i="5"/>
  <c r="G62" i="5"/>
  <c r="F60" i="5"/>
  <c r="D60" i="5" s="1"/>
  <c r="C61" i="5"/>
  <c r="B61" i="5"/>
  <c r="E61" i="5"/>
  <c r="G61" i="5"/>
  <c r="F62" i="5" l="1"/>
  <c r="D62" i="5" s="1"/>
  <c r="A65" i="5"/>
  <c r="A66" i="5" s="1"/>
  <c r="B64" i="5"/>
  <c r="C64" i="5"/>
  <c r="E64" i="5"/>
  <c r="G64" i="5"/>
  <c r="F61" i="5"/>
  <c r="D61" i="5" s="1"/>
  <c r="B63" i="5"/>
  <c r="C63" i="5"/>
  <c r="E63" i="5"/>
  <c r="G63" i="5"/>
  <c r="A67" i="5" l="1"/>
  <c r="A68" i="5" s="1"/>
  <c r="C66" i="5"/>
  <c r="B66" i="5"/>
  <c r="E66" i="5"/>
  <c r="G66" i="5"/>
  <c r="F64" i="5"/>
  <c r="D64" i="5" s="1"/>
  <c r="B65" i="5"/>
  <c r="C65" i="5"/>
  <c r="E65" i="5"/>
  <c r="G65" i="5"/>
  <c r="F63" i="5"/>
  <c r="D63" i="5" s="1"/>
  <c r="F66" i="5" l="1"/>
  <c r="D66" i="5" s="1"/>
  <c r="C68" i="5"/>
  <c r="B68" i="5"/>
  <c r="E68" i="5"/>
  <c r="G68" i="5"/>
  <c r="F65" i="5"/>
  <c r="D65" i="5" s="1"/>
  <c r="C67" i="5"/>
  <c r="B67" i="5"/>
  <c r="A69" i="5"/>
  <c r="A70" i="5" s="1"/>
  <c r="E67" i="5"/>
  <c r="G67" i="5"/>
  <c r="C70" i="5" l="1"/>
  <c r="B70" i="5"/>
  <c r="E70" i="5"/>
  <c r="G70" i="5"/>
  <c r="F68" i="5"/>
  <c r="D68" i="5" s="1"/>
  <c r="B69" i="5"/>
  <c r="C69" i="5"/>
  <c r="A71" i="5"/>
  <c r="A72" i="5" s="1"/>
  <c r="E69" i="5"/>
  <c r="G69" i="5"/>
  <c r="F67" i="5"/>
  <c r="D67" i="5" s="1"/>
  <c r="F69" i="5" l="1"/>
  <c r="D69" i="5" s="1"/>
  <c r="A73" i="5"/>
  <c r="A74" i="5" s="1"/>
  <c r="C72" i="5"/>
  <c r="B72" i="5"/>
  <c r="E72" i="5"/>
  <c r="G72" i="5"/>
  <c r="F70" i="5"/>
  <c r="D70" i="5" s="1"/>
  <c r="C71" i="5"/>
  <c r="B71" i="5"/>
  <c r="E71" i="5"/>
  <c r="G71" i="5"/>
  <c r="A75" i="5" l="1"/>
  <c r="A76" i="5" s="1"/>
  <c r="C74" i="5"/>
  <c r="B74" i="5"/>
  <c r="E74" i="5"/>
  <c r="G74" i="5"/>
  <c r="F72" i="5"/>
  <c r="D72" i="5" s="1"/>
  <c r="F71" i="5"/>
  <c r="D71" i="5" s="1"/>
  <c r="B73" i="5"/>
  <c r="C73" i="5"/>
  <c r="E73" i="5"/>
  <c r="G73" i="5"/>
  <c r="A77" i="5" l="1"/>
  <c r="A78" i="5" s="1"/>
  <c r="C76" i="5"/>
  <c r="B76" i="5"/>
  <c r="E76" i="5"/>
  <c r="G76" i="5"/>
  <c r="F74" i="5"/>
  <c r="D74" i="5" s="1"/>
  <c r="F73" i="5"/>
  <c r="D73" i="5" s="1"/>
  <c r="C75" i="5"/>
  <c r="B75" i="5"/>
  <c r="E75" i="5"/>
  <c r="G75" i="5"/>
  <c r="C78" i="5" l="1"/>
  <c r="B78" i="5"/>
  <c r="E78" i="5"/>
  <c r="G78" i="5"/>
  <c r="F76" i="5"/>
  <c r="D76" i="5" s="1"/>
  <c r="F75" i="5"/>
  <c r="D75" i="5" s="1"/>
  <c r="B77" i="5"/>
  <c r="C77" i="5"/>
  <c r="A79" i="5"/>
  <c r="E77" i="5"/>
  <c r="G77" i="5"/>
  <c r="B79" i="5" l="1"/>
  <c r="C79" i="5"/>
  <c r="E79" i="5"/>
  <c r="G79" i="5"/>
  <c r="A80" i="5"/>
  <c r="F77" i="5"/>
  <c r="D77" i="5" s="1"/>
  <c r="F78" i="5"/>
  <c r="D78" i="5" s="1"/>
  <c r="A81" i="5" l="1"/>
  <c r="C80" i="5"/>
  <c r="B80" i="5"/>
  <c r="E80" i="5"/>
  <c r="G80" i="5"/>
  <c r="F79" i="5"/>
  <c r="D79" i="5" s="1"/>
  <c r="C81" i="5" l="1"/>
  <c r="B81" i="5"/>
  <c r="E81" i="5"/>
  <c r="G81" i="5"/>
  <c r="F80" i="5"/>
  <c r="D80" i="5" s="1"/>
  <c r="A82" i="5"/>
  <c r="A83" i="5" l="1"/>
  <c r="A84" i="5" s="1"/>
  <c r="C82" i="5"/>
  <c r="B82" i="5"/>
  <c r="E82" i="5"/>
  <c r="G82" i="5"/>
  <c r="F81" i="5"/>
  <c r="D81" i="5" s="1"/>
  <c r="A85" i="5" l="1"/>
  <c r="A86" i="5" s="1"/>
  <c r="C84" i="5"/>
  <c r="B84" i="5"/>
  <c r="E84" i="5"/>
  <c r="G84" i="5"/>
  <c r="F82" i="5"/>
  <c r="D82" i="5" s="1"/>
  <c r="C83" i="5"/>
  <c r="B83" i="5"/>
  <c r="E83" i="5"/>
  <c r="G83" i="5"/>
  <c r="F84" i="5" l="1"/>
  <c r="D84" i="5" s="1"/>
  <c r="C86" i="5"/>
  <c r="B86" i="5"/>
  <c r="E86" i="5"/>
  <c r="G86" i="5"/>
  <c r="F83" i="5"/>
  <c r="D83" i="5" s="1"/>
  <c r="B85" i="5"/>
  <c r="C85" i="5"/>
  <c r="A87" i="5"/>
  <c r="E85" i="5"/>
  <c r="G85" i="5"/>
  <c r="F85" i="5" l="1"/>
  <c r="D85" i="5" s="1"/>
  <c r="F86" i="5"/>
  <c r="D86" i="5" s="1"/>
  <c r="A88" i="5"/>
  <c r="C87" i="5"/>
  <c r="B87" i="5"/>
  <c r="E87" i="5"/>
  <c r="G87" i="5"/>
  <c r="C88" i="5" l="1"/>
  <c r="B88" i="5"/>
  <c r="E88" i="5"/>
  <c r="G88" i="5"/>
  <c r="F87" i="5"/>
  <c r="D87" i="5" s="1"/>
  <c r="A89" i="5"/>
  <c r="B89" i="5" l="1"/>
  <c r="C89" i="5"/>
  <c r="E89" i="5"/>
  <c r="G89" i="5"/>
  <c r="F88" i="5"/>
  <c r="D88" i="5" s="1"/>
  <c r="A90" i="5"/>
  <c r="B90" i="5" l="1"/>
  <c r="C90" i="5"/>
  <c r="E90" i="5"/>
  <c r="G90" i="5"/>
  <c r="F89" i="5"/>
  <c r="D89" i="5" s="1"/>
  <c r="A91" i="5"/>
  <c r="A92" i="5" l="1"/>
  <c r="C91" i="5"/>
  <c r="B91" i="5"/>
  <c r="E91" i="5"/>
  <c r="G91" i="5"/>
  <c r="F90" i="5"/>
  <c r="D90" i="5" s="1"/>
  <c r="C92" i="5" l="1"/>
  <c r="B92" i="5"/>
  <c r="E92" i="5"/>
  <c r="G92" i="5"/>
  <c r="F91" i="5"/>
  <c r="D91" i="5" s="1"/>
  <c r="A93" i="5"/>
  <c r="C93" i="5" l="1"/>
  <c r="B93" i="5"/>
  <c r="E93" i="5"/>
  <c r="G93" i="5"/>
  <c r="A94" i="5"/>
  <c r="F92" i="5"/>
  <c r="D92" i="5" s="1"/>
  <c r="C94" i="5" l="1"/>
  <c r="B94" i="5"/>
  <c r="E94" i="5"/>
  <c r="G94" i="5"/>
  <c r="A95" i="5"/>
  <c r="F93" i="5"/>
  <c r="D93" i="5" s="1"/>
  <c r="A96" i="5" l="1"/>
  <c r="A97" i="5" s="1"/>
  <c r="C95" i="5"/>
  <c r="B95" i="5"/>
  <c r="E95" i="5"/>
  <c r="G95" i="5"/>
  <c r="F94" i="5"/>
  <c r="D94" i="5" s="1"/>
  <c r="A98" i="5" l="1"/>
  <c r="A99" i="5" s="1"/>
  <c r="B97" i="5"/>
  <c r="C97" i="5"/>
  <c r="E97" i="5"/>
  <c r="G97" i="5"/>
  <c r="F95" i="5"/>
  <c r="D95" i="5" s="1"/>
  <c r="C96" i="5"/>
  <c r="B96" i="5"/>
  <c r="E96" i="5"/>
  <c r="G96" i="5"/>
  <c r="A100" i="5" l="1"/>
  <c r="A101" i="5" s="1"/>
  <c r="C99" i="5"/>
  <c r="B99" i="5"/>
  <c r="E99" i="5"/>
  <c r="G99" i="5"/>
  <c r="F96" i="5"/>
  <c r="D96" i="5" s="1"/>
  <c r="F97" i="5"/>
  <c r="D97" i="5" s="1"/>
  <c r="C98" i="5"/>
  <c r="B98" i="5"/>
  <c r="E98" i="5"/>
  <c r="G98" i="5"/>
  <c r="A102" i="5" l="1"/>
  <c r="A103" i="5" s="1"/>
  <c r="B101" i="5"/>
  <c r="C101" i="5"/>
  <c r="E101" i="5"/>
  <c r="G101" i="5"/>
  <c r="F99" i="5"/>
  <c r="D99" i="5" s="1"/>
  <c r="F98" i="5"/>
  <c r="D98" i="5" s="1"/>
  <c r="B100" i="5"/>
  <c r="C100" i="5"/>
  <c r="E100" i="5"/>
  <c r="G100" i="5"/>
  <c r="A104" i="5" l="1"/>
  <c r="A105" i="5" s="1"/>
  <c r="C103" i="5"/>
  <c r="B103" i="5"/>
  <c r="E103" i="5"/>
  <c r="G103" i="5"/>
  <c r="F100" i="5"/>
  <c r="D100" i="5" s="1"/>
  <c r="F101" i="5"/>
  <c r="D101" i="5" s="1"/>
  <c r="B102" i="5"/>
  <c r="C102" i="5"/>
  <c r="E102" i="5"/>
  <c r="G102" i="5"/>
  <c r="A106" i="5" l="1"/>
  <c r="A107" i="5" s="1"/>
  <c r="B105" i="5"/>
  <c r="C105" i="5"/>
  <c r="E105" i="5"/>
  <c r="G105" i="5"/>
  <c r="F103" i="5"/>
  <c r="D103" i="5" s="1"/>
  <c r="F102" i="5"/>
  <c r="D102" i="5" s="1"/>
  <c r="B104" i="5"/>
  <c r="C104" i="5"/>
  <c r="E104" i="5"/>
  <c r="G104" i="5"/>
  <c r="A108" i="5" l="1"/>
  <c r="A109" i="5" s="1"/>
  <c r="C107" i="5"/>
  <c r="B107" i="5"/>
  <c r="E107" i="5"/>
  <c r="G107" i="5"/>
  <c r="F104" i="5"/>
  <c r="D104" i="5" s="1"/>
  <c r="F105" i="5"/>
  <c r="D105" i="5" s="1"/>
  <c r="C106" i="5"/>
  <c r="B106" i="5"/>
  <c r="E106" i="5"/>
  <c r="G106" i="5"/>
  <c r="C109" i="5" l="1"/>
  <c r="B109" i="5"/>
  <c r="E109" i="5"/>
  <c r="G109" i="5"/>
  <c r="F107" i="5"/>
  <c r="D107" i="5" s="1"/>
  <c r="F106" i="5"/>
  <c r="D106" i="5" s="1"/>
  <c r="C108" i="5"/>
  <c r="B108" i="5"/>
  <c r="A110" i="5"/>
  <c r="E108" i="5"/>
  <c r="G108" i="5"/>
  <c r="A111" i="5" l="1"/>
  <c r="A112" i="5" s="1"/>
  <c r="B110" i="5"/>
  <c r="C110" i="5"/>
  <c r="E110" i="5"/>
  <c r="G110" i="5"/>
  <c r="F108" i="5"/>
  <c r="D108" i="5" s="1"/>
  <c r="F109" i="5"/>
  <c r="D109" i="5" s="1"/>
  <c r="A113" i="5" l="1"/>
  <c r="C112" i="5"/>
  <c r="B112" i="5"/>
  <c r="E112" i="5"/>
  <c r="G112" i="5"/>
  <c r="F110" i="5"/>
  <c r="D110" i="5" s="1"/>
  <c r="C111" i="5"/>
  <c r="B111" i="5"/>
  <c r="E111" i="5"/>
  <c r="G111" i="5"/>
  <c r="F112" i="5" l="1"/>
  <c r="D112" i="5" s="1"/>
  <c r="B113" i="5"/>
  <c r="C113" i="5"/>
  <c r="E113" i="5"/>
  <c r="G113" i="5"/>
  <c r="F111" i="5"/>
  <c r="D111" i="5" s="1"/>
  <c r="A114" i="5"/>
  <c r="A115" i="5" s="1"/>
  <c r="A116" i="5" l="1"/>
  <c r="A117" i="5" s="1"/>
  <c r="B115" i="5"/>
  <c r="C115" i="5"/>
  <c r="E115" i="5"/>
  <c r="G115" i="5"/>
  <c r="F113" i="5"/>
  <c r="D113" i="5" s="1"/>
  <c r="C114" i="5"/>
  <c r="B114" i="5"/>
  <c r="E114" i="5"/>
  <c r="G114" i="5"/>
  <c r="F115" i="5" l="1"/>
  <c r="D115" i="5" s="1"/>
  <c r="C117" i="5"/>
  <c r="B117" i="5"/>
  <c r="E117" i="5"/>
  <c r="G117" i="5"/>
  <c r="F114" i="5"/>
  <c r="D114" i="5" s="1"/>
  <c r="C116" i="5"/>
  <c r="B116" i="5"/>
  <c r="A118" i="5"/>
  <c r="A119" i="5" s="1"/>
  <c r="E116" i="5"/>
  <c r="G116" i="5"/>
  <c r="A120" i="5" l="1"/>
  <c r="A121" i="5" s="1"/>
  <c r="B119" i="5"/>
  <c r="C119" i="5"/>
  <c r="E119" i="5"/>
  <c r="G119" i="5"/>
  <c r="F117" i="5"/>
  <c r="D117" i="5" s="1"/>
  <c r="F116" i="5"/>
  <c r="D116" i="5" s="1"/>
  <c r="C118" i="5"/>
  <c r="B118" i="5"/>
  <c r="E118" i="5"/>
  <c r="G118" i="5"/>
  <c r="F119" i="5" l="1"/>
  <c r="D119" i="5" s="1"/>
  <c r="F118" i="5"/>
  <c r="D118" i="5" s="1"/>
  <c r="B121" i="5"/>
  <c r="C121" i="5"/>
  <c r="E121" i="5"/>
  <c r="G121" i="5"/>
  <c r="C120" i="5"/>
  <c r="B120" i="5"/>
  <c r="A122" i="5"/>
  <c r="E120" i="5"/>
  <c r="G120" i="5"/>
  <c r="F121" i="5" l="1"/>
  <c r="D121" i="5" s="1"/>
  <c r="A123" i="5"/>
  <c r="A124" i="5" s="1"/>
  <c r="C122" i="5"/>
  <c r="B122" i="5"/>
  <c r="E122" i="5"/>
  <c r="G122" i="5"/>
  <c r="F120" i="5"/>
  <c r="D120" i="5" s="1"/>
  <c r="B123" i="5" l="1"/>
  <c r="C123" i="5"/>
  <c r="E123" i="5"/>
  <c r="G123" i="5"/>
  <c r="A125" i="5"/>
  <c r="A126" i="5" s="1"/>
  <c r="C124" i="5"/>
  <c r="B124" i="5"/>
  <c r="E124" i="5"/>
  <c r="G124" i="5"/>
  <c r="F122" i="5"/>
  <c r="D122" i="5" s="1"/>
  <c r="A127" i="5" l="1"/>
  <c r="A128" i="5" s="1"/>
  <c r="B126" i="5"/>
  <c r="C126" i="5"/>
  <c r="E126" i="5"/>
  <c r="G126" i="5"/>
  <c r="F124" i="5"/>
  <c r="D124" i="5" s="1"/>
  <c r="F123" i="5"/>
  <c r="D123" i="5" s="1"/>
  <c r="C125" i="5"/>
  <c r="B125" i="5"/>
  <c r="E125" i="5"/>
  <c r="G125" i="5"/>
  <c r="B128" i="5" l="1"/>
  <c r="C128" i="5"/>
  <c r="E128" i="5"/>
  <c r="G128" i="5"/>
  <c r="F125" i="5"/>
  <c r="D125" i="5" s="1"/>
  <c r="F126" i="5"/>
  <c r="D126" i="5" s="1"/>
  <c r="C127" i="5"/>
  <c r="B127" i="5"/>
  <c r="A129" i="5"/>
  <c r="E127" i="5"/>
  <c r="G127" i="5"/>
  <c r="F127" i="5" l="1"/>
  <c r="D127" i="5" s="1"/>
  <c r="A130" i="5"/>
  <c r="A131" i="5" s="1"/>
  <c r="B129" i="5"/>
  <c r="C129" i="5"/>
  <c r="E129" i="5"/>
  <c r="G129" i="5"/>
  <c r="F128" i="5"/>
  <c r="D128" i="5" s="1"/>
  <c r="C131" i="5" l="1"/>
  <c r="B131" i="5"/>
  <c r="E131" i="5"/>
  <c r="G131" i="5"/>
  <c r="F129" i="5"/>
  <c r="D129" i="5" s="1"/>
  <c r="C130" i="5"/>
  <c r="B130" i="5"/>
  <c r="A132" i="5"/>
  <c r="A133" i="5" s="1"/>
  <c r="E130" i="5"/>
  <c r="G130" i="5"/>
  <c r="B133" i="5" l="1"/>
  <c r="C133" i="5"/>
  <c r="E133" i="5"/>
  <c r="G133" i="5"/>
  <c r="F131" i="5"/>
  <c r="D131" i="5" s="1"/>
  <c r="F130" i="5"/>
  <c r="D130" i="5" s="1"/>
  <c r="B132" i="5"/>
  <c r="C132" i="5"/>
  <c r="A134" i="5"/>
  <c r="E132" i="5"/>
  <c r="G132" i="5"/>
  <c r="C134" i="5" l="1"/>
  <c r="B134" i="5"/>
  <c r="E134" i="5"/>
  <c r="G134" i="5"/>
  <c r="A135" i="5"/>
  <c r="F132" i="5"/>
  <c r="D132" i="5" s="1"/>
  <c r="F133" i="5"/>
  <c r="D133" i="5" s="1"/>
  <c r="C135" i="5" l="1"/>
  <c r="B135" i="5"/>
  <c r="E135" i="5"/>
  <c r="G135" i="5"/>
  <c r="A136" i="5"/>
  <c r="F134" i="5"/>
  <c r="D134" i="5" s="1"/>
  <c r="F135" i="5" l="1"/>
  <c r="D135" i="5" s="1"/>
  <c r="A137" i="5"/>
  <c r="A138" i="5" s="1"/>
  <c r="C136" i="5"/>
  <c r="B136" i="5"/>
  <c r="E136" i="5"/>
  <c r="G136" i="5"/>
  <c r="A139" i="5" l="1"/>
  <c r="A140" i="5" s="1"/>
  <c r="C138" i="5"/>
  <c r="B138" i="5"/>
  <c r="E138" i="5"/>
  <c r="G138" i="5"/>
  <c r="F136" i="5"/>
  <c r="D136" i="5" s="1"/>
  <c r="B137" i="5"/>
  <c r="C137" i="5"/>
  <c r="E137" i="5"/>
  <c r="G137" i="5"/>
  <c r="F138" i="5" l="1"/>
  <c r="D138" i="5" s="1"/>
  <c r="A141" i="5"/>
  <c r="C140" i="5"/>
  <c r="B140" i="5"/>
  <c r="E140" i="5"/>
  <c r="G140" i="5"/>
  <c r="F137" i="5"/>
  <c r="D137" i="5" s="1"/>
  <c r="C139" i="5"/>
  <c r="B139" i="5"/>
  <c r="E139" i="5"/>
  <c r="G139" i="5"/>
  <c r="F140" i="5" l="1"/>
  <c r="D140" i="5" s="1"/>
  <c r="C141" i="5"/>
  <c r="B141" i="5"/>
  <c r="E141" i="5"/>
  <c r="G141" i="5"/>
  <c r="F139" i="5"/>
  <c r="D139" i="5" s="1"/>
  <c r="A142" i="5"/>
  <c r="A143" i="5" s="1"/>
  <c r="A144" i="5" l="1"/>
  <c r="A145" i="5" s="1"/>
  <c r="C143" i="5"/>
  <c r="B143" i="5"/>
  <c r="E143" i="5"/>
  <c r="G143" i="5"/>
  <c r="F141" i="5"/>
  <c r="D141" i="5" s="1"/>
  <c r="C142" i="5"/>
  <c r="B142" i="5"/>
  <c r="E142" i="5"/>
  <c r="G142" i="5"/>
  <c r="A146" i="5" l="1"/>
  <c r="A147" i="5" s="1"/>
  <c r="B145" i="5"/>
  <c r="C145" i="5"/>
  <c r="E145" i="5"/>
  <c r="G145" i="5"/>
  <c r="F143" i="5"/>
  <c r="D143" i="5" s="1"/>
  <c r="F142" i="5"/>
  <c r="D142" i="5" s="1"/>
  <c r="C144" i="5"/>
  <c r="B144" i="5"/>
  <c r="E144" i="5"/>
  <c r="G144" i="5"/>
  <c r="A148" i="5" l="1"/>
  <c r="A149" i="5" s="1"/>
  <c r="C147" i="5"/>
  <c r="B147" i="5"/>
  <c r="E147" i="5"/>
  <c r="G147" i="5"/>
  <c r="F145" i="5"/>
  <c r="D145" i="5" s="1"/>
  <c r="F144" i="5"/>
  <c r="D144" i="5" s="1"/>
  <c r="C146" i="5"/>
  <c r="B146" i="5"/>
  <c r="E146" i="5"/>
  <c r="G146" i="5"/>
  <c r="B149" i="5" l="1"/>
  <c r="C149" i="5"/>
  <c r="E149" i="5"/>
  <c r="G149" i="5"/>
  <c r="F146" i="5"/>
  <c r="D146" i="5" s="1"/>
  <c r="F147" i="5"/>
  <c r="D147" i="5" s="1"/>
  <c r="B148" i="5"/>
  <c r="C148" i="5"/>
  <c r="A150" i="5"/>
  <c r="E148" i="5"/>
  <c r="G148" i="5"/>
  <c r="F148" i="5" l="1"/>
  <c r="D148" i="5" s="1"/>
  <c r="F149" i="5"/>
  <c r="D149" i="5" s="1"/>
  <c r="A151" i="5"/>
  <c r="A152" i="5" s="1"/>
  <c r="C150" i="5"/>
  <c r="B150" i="5"/>
  <c r="E150" i="5"/>
  <c r="G150" i="5"/>
  <c r="A153" i="5" l="1"/>
  <c r="A154" i="5" s="1"/>
  <c r="C152" i="5"/>
  <c r="B152" i="5"/>
  <c r="E152" i="5"/>
  <c r="G152" i="5"/>
  <c r="F150" i="5"/>
  <c r="D150" i="5" s="1"/>
  <c r="C151" i="5"/>
  <c r="B151" i="5"/>
  <c r="E151" i="5"/>
  <c r="G151" i="5"/>
  <c r="F152" i="5" l="1"/>
  <c r="D152" i="5" s="1"/>
  <c r="B154" i="5"/>
  <c r="C154" i="5"/>
  <c r="E154" i="5"/>
  <c r="G154" i="5"/>
  <c r="F151" i="5"/>
  <c r="D151" i="5" s="1"/>
  <c r="B153" i="5"/>
  <c r="C153" i="5"/>
  <c r="A155" i="5"/>
  <c r="A156" i="5" s="1"/>
  <c r="E153" i="5"/>
  <c r="G153" i="5"/>
  <c r="C156" i="5" l="1"/>
  <c r="B156" i="5"/>
  <c r="E156" i="5"/>
  <c r="G156" i="5"/>
  <c r="B155" i="5"/>
  <c r="C155" i="5"/>
  <c r="A157" i="5"/>
  <c r="E155" i="5"/>
  <c r="G155" i="5"/>
  <c r="F154" i="5"/>
  <c r="D154" i="5" s="1"/>
  <c r="F153" i="5"/>
  <c r="D153" i="5" s="1"/>
  <c r="B157" i="5" l="1"/>
  <c r="C157" i="5"/>
  <c r="E157" i="5"/>
  <c r="G157" i="5"/>
  <c r="A158" i="5"/>
  <c r="F156" i="5"/>
  <c r="D156" i="5" s="1"/>
  <c r="F155" i="5"/>
  <c r="D155" i="5" s="1"/>
  <c r="B158" i="5" l="1"/>
  <c r="C158" i="5"/>
  <c r="E158" i="5"/>
  <c r="G158" i="5"/>
  <c r="A159" i="5"/>
  <c r="F157" i="5"/>
  <c r="D157" i="5" s="1"/>
  <c r="C159" i="5" l="1"/>
  <c r="B159" i="5"/>
  <c r="E159" i="5"/>
  <c r="G159" i="5"/>
  <c r="A160" i="5"/>
  <c r="F158" i="5"/>
  <c r="D158" i="5" s="1"/>
  <c r="C160" i="5" l="1"/>
  <c r="B160" i="5"/>
  <c r="E160" i="5"/>
  <c r="G160" i="5"/>
  <c r="A161" i="5"/>
  <c r="F159" i="5"/>
  <c r="D159" i="5" s="1"/>
  <c r="C161" i="5" l="1"/>
  <c r="B161" i="5"/>
  <c r="E161" i="5"/>
  <c r="G161" i="5"/>
  <c r="A162" i="5"/>
  <c r="A163" i="5" s="1"/>
  <c r="F160" i="5"/>
  <c r="D160" i="5" s="1"/>
  <c r="C163" i="5" l="1"/>
  <c r="B163" i="5"/>
  <c r="E163" i="5"/>
  <c r="G163" i="5"/>
  <c r="C162" i="5"/>
  <c r="B162" i="5"/>
  <c r="A164" i="5"/>
  <c r="E162" i="5"/>
  <c r="G162" i="5"/>
  <c r="F161" i="5"/>
  <c r="D161" i="5" s="1"/>
  <c r="F162" i="5" l="1"/>
  <c r="D162" i="5" s="1"/>
  <c r="C164" i="5"/>
  <c r="B164" i="5"/>
  <c r="E164" i="5"/>
  <c r="G164" i="5"/>
  <c r="A165" i="5"/>
  <c r="A166" i="5" s="1"/>
  <c r="F163" i="5"/>
  <c r="D163" i="5" s="1"/>
  <c r="C166" i="5" l="1"/>
  <c r="B166" i="5"/>
  <c r="E166" i="5"/>
  <c r="G166" i="5"/>
  <c r="F164" i="5"/>
  <c r="D164" i="5" s="1"/>
  <c r="B165" i="5"/>
  <c r="C165" i="5"/>
  <c r="A167" i="5"/>
  <c r="A168" i="5" s="1"/>
  <c r="E165" i="5"/>
  <c r="G165" i="5"/>
  <c r="F165" i="5" l="1"/>
  <c r="D165" i="5" s="1"/>
  <c r="B168" i="5"/>
  <c r="C168" i="5"/>
  <c r="E168" i="5"/>
  <c r="G168" i="5"/>
  <c r="F166" i="5"/>
  <c r="D166" i="5" s="1"/>
  <c r="C167" i="5"/>
  <c r="B167" i="5"/>
  <c r="A169" i="5"/>
  <c r="A170" i="5" s="1"/>
  <c r="E167" i="5"/>
  <c r="G167" i="5"/>
  <c r="B170" i="5" l="1"/>
  <c r="C170" i="5"/>
  <c r="E170" i="5"/>
  <c r="G170" i="5"/>
  <c r="F168" i="5"/>
  <c r="D168" i="5" s="1"/>
  <c r="C169" i="5"/>
  <c r="B169" i="5"/>
  <c r="A171" i="5"/>
  <c r="A172" i="5" s="1"/>
  <c r="E169" i="5"/>
  <c r="G169" i="5"/>
  <c r="F167" i="5"/>
  <c r="D167" i="5" s="1"/>
  <c r="F170" i="5" l="1"/>
  <c r="D170" i="5" s="1"/>
  <c r="F169" i="5"/>
  <c r="D169" i="5" s="1"/>
  <c r="C172" i="5"/>
  <c r="B172" i="5"/>
  <c r="E172" i="5"/>
  <c r="G172" i="5"/>
  <c r="B171" i="5"/>
  <c r="C171" i="5"/>
  <c r="A173" i="5"/>
  <c r="A174" i="5" s="1"/>
  <c r="E171" i="5"/>
  <c r="G171" i="5"/>
  <c r="B174" i="5" l="1"/>
  <c r="C174" i="5"/>
  <c r="E174" i="5"/>
  <c r="G174" i="5"/>
  <c r="F172" i="5"/>
  <c r="D172" i="5" s="1"/>
  <c r="F171" i="5"/>
  <c r="D171" i="5" s="1"/>
  <c r="C173" i="5"/>
  <c r="B173" i="5"/>
  <c r="A175" i="5"/>
  <c r="A176" i="5" s="1"/>
  <c r="E173" i="5"/>
  <c r="G173" i="5"/>
  <c r="C176" i="5" l="1"/>
  <c r="B176" i="5"/>
  <c r="E176" i="5"/>
  <c r="G176" i="5"/>
  <c r="F173" i="5"/>
  <c r="D173" i="5" s="1"/>
  <c r="C175" i="5"/>
  <c r="B175" i="5"/>
  <c r="A177" i="5"/>
  <c r="A178" i="5" s="1"/>
  <c r="E175" i="5"/>
  <c r="G175" i="5"/>
  <c r="F174" i="5"/>
  <c r="D174" i="5" s="1"/>
  <c r="C178" i="5" l="1"/>
  <c r="B178" i="5"/>
  <c r="E178" i="5"/>
  <c r="G178" i="5"/>
  <c r="F176" i="5"/>
  <c r="D176" i="5" s="1"/>
  <c r="C177" i="5"/>
  <c r="B177" i="5"/>
  <c r="A179" i="5"/>
  <c r="A180" i="5" s="1"/>
  <c r="E177" i="5"/>
  <c r="G177" i="5"/>
  <c r="F175" i="5"/>
  <c r="D175" i="5" s="1"/>
  <c r="C180" i="5" l="1"/>
  <c r="B180" i="5"/>
  <c r="E180" i="5"/>
  <c r="G180" i="5"/>
  <c r="C179" i="5"/>
  <c r="B179" i="5"/>
  <c r="A181" i="5"/>
  <c r="E179" i="5"/>
  <c r="G179" i="5"/>
  <c r="F178" i="5"/>
  <c r="D178" i="5" s="1"/>
  <c r="F177" i="5"/>
  <c r="D177" i="5" s="1"/>
  <c r="F179" i="5" l="1"/>
  <c r="D179" i="5" s="1"/>
  <c r="B181" i="5"/>
  <c r="C181" i="5"/>
  <c r="E181" i="5"/>
  <c r="G181" i="5"/>
  <c r="A182" i="5"/>
  <c r="F180" i="5"/>
  <c r="D180" i="5" s="1"/>
  <c r="C182" i="5" l="1"/>
  <c r="B182" i="5"/>
  <c r="E182" i="5"/>
  <c r="G182" i="5"/>
  <c r="F181" i="5"/>
  <c r="D181" i="5" s="1"/>
  <c r="A183" i="5"/>
  <c r="A184" i="5" l="1"/>
  <c r="A185" i="5" s="1"/>
  <c r="C183" i="5"/>
  <c r="B183" i="5"/>
  <c r="E183" i="5"/>
  <c r="G183" i="5"/>
  <c r="F182" i="5"/>
  <c r="D182" i="5" s="1"/>
  <c r="A186" i="5" l="1"/>
  <c r="A187" i="5" s="1"/>
  <c r="C185" i="5"/>
  <c r="B185" i="5"/>
  <c r="E185" i="5"/>
  <c r="G185" i="5"/>
  <c r="F183" i="5"/>
  <c r="D183" i="5" s="1"/>
  <c r="C184" i="5"/>
  <c r="B184" i="5"/>
  <c r="E184" i="5"/>
  <c r="G184" i="5"/>
  <c r="A188" i="5" l="1"/>
  <c r="A189" i="5" s="1"/>
  <c r="B187" i="5"/>
  <c r="C187" i="5"/>
  <c r="E187" i="5"/>
  <c r="G187" i="5"/>
  <c r="F184" i="5"/>
  <c r="D184" i="5" s="1"/>
  <c r="F185" i="5"/>
  <c r="D185" i="5" s="1"/>
  <c r="C186" i="5"/>
  <c r="B186" i="5"/>
  <c r="E186" i="5"/>
  <c r="G186" i="5"/>
  <c r="F186" i="5" l="1"/>
  <c r="D186" i="5" s="1"/>
  <c r="C189" i="5"/>
  <c r="B189" i="5"/>
  <c r="E189" i="5"/>
  <c r="G189" i="5"/>
  <c r="F187" i="5"/>
  <c r="D187" i="5" s="1"/>
  <c r="B188" i="5"/>
  <c r="C188" i="5"/>
  <c r="A190" i="5"/>
  <c r="E188" i="5"/>
  <c r="G188" i="5"/>
  <c r="F188" i="5" l="1"/>
  <c r="D188" i="5" s="1"/>
  <c r="F189" i="5"/>
  <c r="D189" i="5" s="1"/>
  <c r="A191" i="5"/>
  <c r="C190" i="5"/>
  <c r="B190" i="5"/>
  <c r="E190" i="5"/>
  <c r="G190" i="5"/>
  <c r="C191" i="5" l="1"/>
  <c r="B191" i="5"/>
  <c r="E191" i="5"/>
  <c r="G191" i="5"/>
  <c r="F190" i="5"/>
  <c r="D190" i="5" s="1"/>
  <c r="A192" i="5"/>
  <c r="C192" i="5" l="1"/>
  <c r="B192" i="5"/>
  <c r="E192" i="5"/>
  <c r="G192" i="5"/>
  <c r="A193" i="5"/>
  <c r="F191" i="5"/>
  <c r="D191" i="5" s="1"/>
  <c r="A194" i="5" l="1"/>
  <c r="A195" i="5" s="1"/>
  <c r="C193" i="5"/>
  <c r="B193" i="5"/>
  <c r="E193" i="5"/>
  <c r="G193" i="5"/>
  <c r="F192" i="5"/>
  <c r="D192" i="5" s="1"/>
  <c r="F193" i="5" l="1"/>
  <c r="D193" i="5" s="1"/>
  <c r="B195" i="5"/>
  <c r="C195" i="5"/>
  <c r="E195" i="5"/>
  <c r="G195" i="5"/>
  <c r="B194" i="5"/>
  <c r="A196" i="5"/>
  <c r="A197" i="5" s="1"/>
  <c r="C194" i="5"/>
  <c r="E194" i="5"/>
  <c r="G194" i="5"/>
  <c r="A198" i="5" l="1"/>
  <c r="A199" i="5" s="1"/>
  <c r="B197" i="5"/>
  <c r="C197" i="5"/>
  <c r="E197" i="5"/>
  <c r="G197" i="5"/>
  <c r="F195" i="5"/>
  <c r="D195" i="5" s="1"/>
  <c r="F194" i="5"/>
  <c r="D194" i="5" s="1"/>
  <c r="B196" i="5"/>
  <c r="C196" i="5"/>
  <c r="E196" i="5"/>
  <c r="G196" i="5"/>
  <c r="A200" i="5" l="1"/>
  <c r="A201" i="5" s="1"/>
  <c r="C199" i="5"/>
  <c r="B199" i="5"/>
  <c r="E199" i="5"/>
  <c r="G199" i="5"/>
  <c r="F196" i="5"/>
  <c r="D196" i="5" s="1"/>
  <c r="F197" i="5"/>
  <c r="D197" i="5" s="1"/>
  <c r="B198" i="5"/>
  <c r="C198" i="5"/>
  <c r="E198" i="5"/>
  <c r="G198" i="5"/>
  <c r="A202" i="5" l="1"/>
  <c r="A203" i="5" s="1"/>
  <c r="C201" i="5"/>
  <c r="B201" i="5"/>
  <c r="E201" i="5"/>
  <c r="G201" i="5"/>
  <c r="F199" i="5"/>
  <c r="D199" i="5" s="1"/>
  <c r="F198" i="5"/>
  <c r="D198" i="5" s="1"/>
  <c r="C200" i="5"/>
  <c r="B200" i="5"/>
  <c r="E200" i="5"/>
  <c r="G200" i="5"/>
  <c r="C203" i="5" l="1"/>
  <c r="B203" i="5"/>
  <c r="E203" i="5"/>
  <c r="G203" i="5"/>
  <c r="F200" i="5"/>
  <c r="D200" i="5" s="1"/>
  <c r="F201" i="5"/>
  <c r="D201" i="5" s="1"/>
  <c r="B202" i="5"/>
  <c r="C202" i="5"/>
  <c r="A204" i="5"/>
  <c r="A205" i="5" s="1"/>
  <c r="E202" i="5"/>
  <c r="G202" i="5"/>
  <c r="A206" i="5" l="1"/>
  <c r="A207" i="5" s="1"/>
  <c r="C205" i="5"/>
  <c r="B205" i="5"/>
  <c r="E205" i="5"/>
  <c r="G205" i="5"/>
  <c r="C204" i="5"/>
  <c r="B204" i="5"/>
  <c r="E204" i="5"/>
  <c r="G204" i="5"/>
  <c r="F203" i="5"/>
  <c r="D203" i="5" s="1"/>
  <c r="F202" i="5"/>
  <c r="D202" i="5" s="1"/>
  <c r="A208" i="5" l="1"/>
  <c r="A209" i="5" s="1"/>
  <c r="B207" i="5"/>
  <c r="C207" i="5"/>
  <c r="E207" i="5"/>
  <c r="G207" i="5"/>
  <c r="F204" i="5"/>
  <c r="D204" i="5" s="1"/>
  <c r="F205" i="5"/>
  <c r="D205" i="5" s="1"/>
  <c r="B206" i="5"/>
  <c r="C206" i="5"/>
  <c r="E206" i="5"/>
  <c r="G206" i="5"/>
  <c r="A210" i="5" l="1"/>
  <c r="A211" i="5" s="1"/>
  <c r="C209" i="5"/>
  <c r="B209" i="5"/>
  <c r="E209" i="5"/>
  <c r="G209" i="5"/>
  <c r="F207" i="5"/>
  <c r="D207" i="5" s="1"/>
  <c r="F206" i="5"/>
  <c r="D206" i="5" s="1"/>
  <c r="C208" i="5"/>
  <c r="B208" i="5"/>
  <c r="E208" i="5"/>
  <c r="G208" i="5"/>
  <c r="C211" i="5" l="1"/>
  <c r="B211" i="5"/>
  <c r="E211" i="5"/>
  <c r="G211" i="5"/>
  <c r="F208" i="5"/>
  <c r="D208" i="5" s="1"/>
  <c r="F209" i="5"/>
  <c r="D209" i="5" s="1"/>
  <c r="C210" i="5"/>
  <c r="B210" i="5"/>
  <c r="A212" i="5"/>
  <c r="A213" i="5" s="1"/>
  <c r="E210" i="5"/>
  <c r="G210" i="5"/>
  <c r="A214" i="5" l="1"/>
  <c r="C213" i="5"/>
  <c r="B213" i="5"/>
  <c r="E213" i="5"/>
  <c r="G213" i="5"/>
  <c r="C212" i="5"/>
  <c r="B212" i="5"/>
  <c r="E212" i="5"/>
  <c r="G212" i="5"/>
  <c r="F210" i="5"/>
  <c r="D210" i="5" s="1"/>
  <c r="F211" i="5"/>
  <c r="D211" i="5" s="1"/>
  <c r="F212" i="5" l="1"/>
  <c r="D212" i="5" s="1"/>
  <c r="F213" i="5"/>
  <c r="D213" i="5" s="1"/>
  <c r="C214" i="5"/>
  <c r="B214" i="5"/>
  <c r="E214" i="5"/>
  <c r="G214" i="5"/>
  <c r="A215" i="5"/>
  <c r="A216" i="5" l="1"/>
  <c r="C215" i="5"/>
  <c r="B215" i="5"/>
  <c r="E215" i="5"/>
  <c r="G215" i="5"/>
  <c r="F214" i="5"/>
  <c r="D214" i="5" s="1"/>
  <c r="C216" i="5" l="1"/>
  <c r="B216" i="5"/>
  <c r="E216" i="5"/>
  <c r="G216" i="5"/>
  <c r="A217" i="5"/>
  <c r="F215" i="5"/>
  <c r="D215" i="5" s="1"/>
  <c r="C217" i="5" l="1"/>
  <c r="B217" i="5"/>
  <c r="E217" i="5"/>
  <c r="G217" i="5"/>
  <c r="A218" i="5"/>
  <c r="A219" i="5" s="1"/>
  <c r="F216" i="5"/>
  <c r="D216" i="5" s="1"/>
  <c r="A220" i="5" l="1"/>
  <c r="A221" i="5" s="1"/>
  <c r="C219" i="5"/>
  <c r="B219" i="5"/>
  <c r="E219" i="5"/>
  <c r="G219" i="5"/>
  <c r="C218" i="5"/>
  <c r="B218" i="5"/>
  <c r="E218" i="5"/>
  <c r="G218" i="5"/>
  <c r="F217" i="5"/>
  <c r="D217" i="5" s="1"/>
  <c r="C221" i="5" l="1"/>
  <c r="B221" i="5"/>
  <c r="E221" i="5"/>
  <c r="G221" i="5"/>
  <c r="F218" i="5"/>
  <c r="D218" i="5" s="1"/>
  <c r="F219" i="5"/>
  <c r="D219" i="5" s="1"/>
  <c r="B220" i="5"/>
  <c r="A222" i="5"/>
  <c r="A223" i="5" s="1"/>
  <c r="C220" i="5"/>
  <c r="E220" i="5"/>
  <c r="G220" i="5"/>
  <c r="A224" i="5" l="1"/>
  <c r="B223" i="5"/>
  <c r="C223" i="5"/>
  <c r="E223" i="5"/>
  <c r="G223" i="5"/>
  <c r="F221" i="5"/>
  <c r="D221" i="5" s="1"/>
  <c r="F220" i="5"/>
  <c r="D220" i="5" s="1"/>
  <c r="B222" i="5"/>
  <c r="C222" i="5"/>
  <c r="E222" i="5"/>
  <c r="G222" i="5"/>
  <c r="B224" i="5" l="1"/>
  <c r="C224" i="5"/>
  <c r="E224" i="5"/>
  <c r="G224" i="5"/>
  <c r="F222" i="5"/>
  <c r="D222" i="5" s="1"/>
  <c r="A225" i="5"/>
  <c r="F223" i="5"/>
  <c r="D223" i="5" s="1"/>
  <c r="A226" i="5" l="1"/>
  <c r="A227" i="5" s="1"/>
  <c r="B225" i="5"/>
  <c r="C225" i="5"/>
  <c r="E225" i="5"/>
  <c r="G225" i="5"/>
  <c r="F224" i="5"/>
  <c r="D224" i="5" s="1"/>
  <c r="F225" i="5" l="1"/>
  <c r="D225" i="5" s="1"/>
  <c r="B227" i="5"/>
  <c r="C227" i="5"/>
  <c r="E227" i="5"/>
  <c r="G227" i="5"/>
  <c r="C226" i="5"/>
  <c r="B226" i="5"/>
  <c r="A228" i="5"/>
  <c r="E226" i="5"/>
  <c r="G226" i="5"/>
  <c r="F226" i="5" l="1"/>
  <c r="D226" i="5" s="1"/>
  <c r="F227" i="5"/>
  <c r="D227" i="5" s="1"/>
  <c r="A229" i="5"/>
  <c r="C228" i="5"/>
  <c r="B228" i="5"/>
  <c r="E228" i="5"/>
  <c r="G228" i="5"/>
  <c r="F228" i="5" l="1"/>
  <c r="D228" i="5" s="1"/>
  <c r="B229" i="5"/>
  <c r="C229" i="5"/>
  <c r="E229" i="5"/>
  <c r="G229" i="5"/>
  <c r="A230" i="5"/>
  <c r="A231" i="5" l="1"/>
  <c r="A232" i="5" s="1"/>
  <c r="C230" i="5"/>
  <c r="B230" i="5"/>
  <c r="E230" i="5"/>
  <c r="G230" i="5"/>
  <c r="F229" i="5"/>
  <c r="D229" i="5" s="1"/>
  <c r="A233" i="5" l="1"/>
  <c r="A234" i="5" s="1"/>
  <c r="C232" i="5"/>
  <c r="B232" i="5"/>
  <c r="E232" i="5"/>
  <c r="G232" i="5"/>
  <c r="F230" i="5"/>
  <c r="D230" i="5" s="1"/>
  <c r="B231" i="5"/>
  <c r="C231" i="5"/>
  <c r="E231" i="5"/>
  <c r="G231" i="5"/>
  <c r="A235" i="5" l="1"/>
  <c r="A236" i="5" s="1"/>
  <c r="B234" i="5"/>
  <c r="C234" i="5"/>
  <c r="E234" i="5"/>
  <c r="G234" i="5"/>
  <c r="F232" i="5"/>
  <c r="D232" i="5" s="1"/>
  <c r="F231" i="5"/>
  <c r="D231" i="5" s="1"/>
  <c r="C233" i="5"/>
  <c r="B233" i="5"/>
  <c r="E233" i="5"/>
  <c r="G233" i="5"/>
  <c r="F234" i="5" l="1"/>
  <c r="D234" i="5" s="1"/>
  <c r="A237" i="5"/>
  <c r="A238" i="5" s="1"/>
  <c r="C236" i="5"/>
  <c r="B236" i="5"/>
  <c r="E236" i="5"/>
  <c r="G236" i="5"/>
  <c r="F233" i="5"/>
  <c r="D233" i="5" s="1"/>
  <c r="B235" i="5"/>
  <c r="C235" i="5"/>
  <c r="E235" i="5"/>
  <c r="G235" i="5"/>
  <c r="F236" i="5" l="1"/>
  <c r="D236" i="5" s="1"/>
  <c r="B237" i="5"/>
  <c r="C237" i="5"/>
  <c r="E237" i="5"/>
  <c r="G237" i="5"/>
  <c r="F235" i="5"/>
  <c r="D235" i="5" s="1"/>
  <c r="A239" i="5"/>
  <c r="C238" i="5"/>
  <c r="B238" i="5"/>
  <c r="E238" i="5"/>
  <c r="G238" i="5"/>
  <c r="B239" i="5" l="1"/>
  <c r="C239" i="5"/>
  <c r="E239" i="5"/>
  <c r="G239" i="5"/>
  <c r="A240" i="5"/>
  <c r="F238" i="5"/>
  <c r="D238" i="5" s="1"/>
  <c r="F237" i="5"/>
  <c r="D237" i="5" s="1"/>
  <c r="B240" i="5" l="1"/>
  <c r="C240" i="5"/>
  <c r="E240" i="5"/>
  <c r="G240" i="5"/>
  <c r="A241" i="5"/>
  <c r="A242" i="5" s="1"/>
  <c r="F239" i="5"/>
  <c r="D239" i="5" s="1"/>
  <c r="A243" i="5" l="1"/>
  <c r="A244" i="5" s="1"/>
  <c r="C242" i="5"/>
  <c r="B242" i="5"/>
  <c r="E242" i="5"/>
  <c r="G242" i="5"/>
  <c r="F240" i="5"/>
  <c r="D240" i="5" s="1"/>
  <c r="B241" i="5"/>
  <c r="C241" i="5"/>
  <c r="E241" i="5"/>
  <c r="G241" i="5"/>
  <c r="C244" i="5" l="1"/>
  <c r="B244" i="5"/>
  <c r="E244" i="5"/>
  <c r="G244" i="5"/>
  <c r="F242" i="5"/>
  <c r="D242" i="5" s="1"/>
  <c r="F241" i="5"/>
  <c r="D241" i="5" s="1"/>
  <c r="B243" i="5"/>
  <c r="C243" i="5"/>
  <c r="A245" i="5"/>
  <c r="E243" i="5"/>
  <c r="G243" i="5"/>
  <c r="F243" i="5" l="1"/>
  <c r="D243" i="5" s="1"/>
  <c r="B245" i="5"/>
  <c r="C245" i="5"/>
  <c r="E245" i="5"/>
  <c r="G245" i="5"/>
  <c r="A246" i="5"/>
  <c r="A247" i="5" s="1"/>
  <c r="F244" i="5"/>
  <c r="D244" i="5" s="1"/>
  <c r="A248" i="5" l="1"/>
  <c r="A249" i="5" s="1"/>
  <c r="C247" i="5"/>
  <c r="B247" i="5"/>
  <c r="E247" i="5"/>
  <c r="G247" i="5"/>
  <c r="B246" i="5"/>
  <c r="C246" i="5"/>
  <c r="E246" i="5"/>
  <c r="G246" i="5"/>
  <c r="F245" i="5"/>
  <c r="D245" i="5" s="1"/>
  <c r="C249" i="5" l="1"/>
  <c r="B249" i="5"/>
  <c r="E249" i="5"/>
  <c r="G249" i="5"/>
  <c r="F246" i="5"/>
  <c r="D246" i="5" s="1"/>
  <c r="F247" i="5"/>
  <c r="D247" i="5" s="1"/>
  <c r="B248" i="5"/>
  <c r="C248" i="5"/>
  <c r="A250" i="5"/>
  <c r="A251" i="5" s="1"/>
  <c r="E248" i="5"/>
  <c r="G248" i="5"/>
  <c r="A252" i="5" l="1"/>
  <c r="A253" i="5" s="1"/>
  <c r="C251" i="5"/>
  <c r="B251" i="5"/>
  <c r="E251" i="5"/>
  <c r="G251" i="5"/>
  <c r="B250" i="5"/>
  <c r="C250" i="5"/>
  <c r="E250" i="5"/>
  <c r="G250" i="5"/>
  <c r="F248" i="5"/>
  <c r="D248" i="5" s="1"/>
  <c r="F249" i="5"/>
  <c r="D249" i="5" s="1"/>
  <c r="A254" i="5" l="1"/>
  <c r="A255" i="5" s="1"/>
  <c r="C253" i="5"/>
  <c r="B253" i="5"/>
  <c r="E253" i="5"/>
  <c r="G253" i="5"/>
  <c r="F250" i="5"/>
  <c r="D250" i="5" s="1"/>
  <c r="F251" i="5"/>
  <c r="D251" i="5" s="1"/>
  <c r="C252" i="5"/>
  <c r="B252" i="5"/>
  <c r="E252" i="5"/>
  <c r="G252" i="5"/>
  <c r="B255" i="5" l="1"/>
  <c r="C255" i="5"/>
  <c r="E255" i="5"/>
  <c r="G255" i="5"/>
  <c r="F253" i="5"/>
  <c r="D253" i="5" s="1"/>
  <c r="F252" i="5"/>
  <c r="D252" i="5" s="1"/>
  <c r="C254" i="5"/>
  <c r="B254" i="5"/>
  <c r="A256" i="5"/>
  <c r="A257" i="5" s="1"/>
  <c r="E254" i="5"/>
  <c r="G254" i="5"/>
  <c r="C257" i="5" l="1"/>
  <c r="B257" i="5"/>
  <c r="E257" i="5"/>
  <c r="G257" i="5"/>
  <c r="F254" i="5"/>
  <c r="D254" i="5" s="1"/>
  <c r="C256" i="5"/>
  <c r="B256" i="5"/>
  <c r="A258" i="5"/>
  <c r="E256" i="5"/>
  <c r="G256" i="5"/>
  <c r="F255" i="5"/>
  <c r="D255" i="5" s="1"/>
  <c r="B258" i="5" l="1"/>
  <c r="C258" i="5"/>
  <c r="E258" i="5"/>
  <c r="G258" i="5"/>
  <c r="A259" i="5"/>
  <c r="F257" i="5"/>
  <c r="D257" i="5" s="1"/>
  <c r="F256" i="5"/>
  <c r="D256" i="5" s="1"/>
  <c r="A260" i="5" l="1"/>
  <c r="A261" i="5" s="1"/>
  <c r="C259" i="5"/>
  <c r="B259" i="5"/>
  <c r="E259" i="5"/>
  <c r="G259" i="5"/>
  <c r="F258" i="5"/>
  <c r="D258" i="5" s="1"/>
  <c r="A262" i="5" l="1"/>
  <c r="A263" i="5" s="1"/>
  <c r="C261" i="5"/>
  <c r="B261" i="5"/>
  <c r="E261" i="5"/>
  <c r="G261" i="5"/>
  <c r="F259" i="5"/>
  <c r="D259" i="5" s="1"/>
  <c r="C260" i="5"/>
  <c r="B260" i="5"/>
  <c r="E260" i="5"/>
  <c r="G260" i="5"/>
  <c r="B263" i="5" l="1"/>
  <c r="C263" i="5"/>
  <c r="E263" i="5"/>
  <c r="G263" i="5"/>
  <c r="F261" i="5"/>
  <c r="D261" i="5" s="1"/>
  <c r="F260" i="5"/>
  <c r="D260" i="5" s="1"/>
  <c r="B262" i="5"/>
  <c r="C262" i="5"/>
  <c r="A264" i="5"/>
  <c r="A265" i="5" s="1"/>
  <c r="E262" i="5"/>
  <c r="G262" i="5"/>
  <c r="A266" i="5" l="1"/>
  <c r="A267" i="5" s="1"/>
  <c r="B265" i="5"/>
  <c r="C265" i="5"/>
  <c r="E265" i="5"/>
  <c r="G265" i="5"/>
  <c r="C264" i="5"/>
  <c r="B264" i="5"/>
  <c r="E264" i="5"/>
  <c r="G264" i="5"/>
  <c r="F262" i="5"/>
  <c r="D262" i="5" s="1"/>
  <c r="F263" i="5"/>
  <c r="D263" i="5" s="1"/>
  <c r="A268" i="5" l="1"/>
  <c r="A269" i="5" s="1"/>
  <c r="B267" i="5"/>
  <c r="C267" i="5"/>
  <c r="E267" i="5"/>
  <c r="G267" i="5"/>
  <c r="F265" i="5"/>
  <c r="D265" i="5" s="1"/>
  <c r="F264" i="5"/>
  <c r="D264" i="5" s="1"/>
  <c r="B266" i="5"/>
  <c r="C266" i="5"/>
  <c r="E266" i="5"/>
  <c r="G266" i="5"/>
  <c r="A270" i="5" l="1"/>
  <c r="A271" i="5" s="1"/>
  <c r="B269" i="5"/>
  <c r="C269" i="5"/>
  <c r="E269" i="5"/>
  <c r="G269" i="5"/>
  <c r="F267" i="5"/>
  <c r="D267" i="5" s="1"/>
  <c r="F266" i="5"/>
  <c r="D266" i="5" s="1"/>
  <c r="B268" i="5"/>
  <c r="C268" i="5"/>
  <c r="E268" i="5"/>
  <c r="G268" i="5"/>
  <c r="A272" i="5" l="1"/>
  <c r="A273" i="5" s="1"/>
  <c r="C271" i="5"/>
  <c r="B271" i="5"/>
  <c r="E271" i="5"/>
  <c r="G271" i="5"/>
  <c r="F268" i="5"/>
  <c r="D268" i="5" s="1"/>
  <c r="F269" i="5"/>
  <c r="D269" i="5" s="1"/>
  <c r="C270" i="5"/>
  <c r="B270" i="5"/>
  <c r="E270" i="5"/>
  <c r="G270" i="5"/>
  <c r="F270" i="5" l="1"/>
  <c r="D270" i="5" s="1"/>
  <c r="B273" i="5"/>
  <c r="C273" i="5"/>
  <c r="E273" i="5"/>
  <c r="G273" i="5"/>
  <c r="F271" i="5"/>
  <c r="D271" i="5" s="1"/>
  <c r="C272" i="5"/>
  <c r="B272" i="5"/>
  <c r="A274" i="5"/>
  <c r="E272" i="5"/>
  <c r="G272" i="5"/>
  <c r="A275" i="5" l="1"/>
  <c r="A276" i="5" s="1"/>
  <c r="C274" i="5"/>
  <c r="B274" i="5"/>
  <c r="E274" i="5"/>
  <c r="G274" i="5"/>
  <c r="F272" i="5"/>
  <c r="D272" i="5" s="1"/>
  <c r="F273" i="5"/>
  <c r="D273" i="5" s="1"/>
  <c r="A277" i="5" l="1"/>
  <c r="A278" i="5" s="1"/>
  <c r="C276" i="5"/>
  <c r="B276" i="5"/>
  <c r="E276" i="5"/>
  <c r="G276" i="5"/>
  <c r="F274" i="5"/>
  <c r="D274" i="5" s="1"/>
  <c r="B275" i="5"/>
  <c r="C275" i="5"/>
  <c r="E275" i="5"/>
  <c r="G275" i="5"/>
  <c r="C278" i="5" l="1"/>
  <c r="B278" i="5"/>
  <c r="E278" i="5"/>
  <c r="G278" i="5"/>
  <c r="F276" i="5"/>
  <c r="D276" i="5" s="1"/>
  <c r="F275" i="5"/>
  <c r="D275" i="5" s="1"/>
  <c r="B277" i="5"/>
  <c r="C277" i="5"/>
  <c r="A279" i="5"/>
  <c r="E277" i="5"/>
  <c r="G277" i="5"/>
  <c r="A280" i="5" l="1"/>
  <c r="A281" i="5" s="1"/>
  <c r="C279" i="5"/>
  <c r="B279" i="5"/>
  <c r="E279" i="5"/>
  <c r="G279" i="5"/>
  <c r="F277" i="5"/>
  <c r="D277" i="5" s="1"/>
  <c r="F278" i="5"/>
  <c r="D278" i="5" s="1"/>
  <c r="C281" i="5" l="1"/>
  <c r="B281" i="5"/>
  <c r="E281" i="5"/>
  <c r="G281" i="5"/>
  <c r="F279" i="5"/>
  <c r="D279" i="5" s="1"/>
  <c r="B280" i="5"/>
  <c r="C280" i="5"/>
  <c r="A282" i="5"/>
  <c r="E280" i="5"/>
  <c r="G280" i="5"/>
  <c r="F280" i="5" l="1"/>
  <c r="D280" i="5" s="1"/>
  <c r="F281" i="5"/>
  <c r="D281" i="5" s="1"/>
  <c r="A283" i="5"/>
  <c r="C282" i="5"/>
  <c r="B282" i="5"/>
  <c r="E282" i="5"/>
  <c r="G282" i="5"/>
  <c r="B283" i="5" l="1"/>
  <c r="C283" i="5"/>
  <c r="E283" i="5"/>
  <c r="G283" i="5"/>
  <c r="F282" i="5"/>
  <c r="D282" i="5" s="1"/>
  <c r="A284" i="5"/>
  <c r="A285" i="5" l="1"/>
  <c r="A286" i="5" s="1"/>
  <c r="B284" i="5"/>
  <c r="C284" i="5"/>
  <c r="E284" i="5"/>
  <c r="G284" i="5"/>
  <c r="F283" i="5"/>
  <c r="D283" i="5" s="1"/>
  <c r="A287" i="5" l="1"/>
  <c r="A288" i="5" s="1"/>
  <c r="B286" i="5"/>
  <c r="C286" i="5"/>
  <c r="E286" i="5"/>
  <c r="G286" i="5"/>
  <c r="F284" i="5"/>
  <c r="D284" i="5" s="1"/>
  <c r="C285" i="5"/>
  <c r="B285" i="5"/>
  <c r="E285" i="5"/>
  <c r="G285" i="5"/>
  <c r="A289" i="5" l="1"/>
  <c r="A290" i="5" s="1"/>
  <c r="B288" i="5"/>
  <c r="C288" i="5"/>
  <c r="E288" i="5"/>
  <c r="G288" i="5"/>
  <c r="F286" i="5"/>
  <c r="D286" i="5" s="1"/>
  <c r="F285" i="5"/>
  <c r="D285" i="5" s="1"/>
  <c r="B287" i="5"/>
  <c r="C287" i="5"/>
  <c r="E287" i="5"/>
  <c r="G287" i="5"/>
  <c r="B290" i="5" l="1"/>
  <c r="C290" i="5"/>
  <c r="E290" i="5"/>
  <c r="G290" i="5"/>
  <c r="F287" i="5"/>
  <c r="D287" i="5" s="1"/>
  <c r="F288" i="5"/>
  <c r="D288" i="5" s="1"/>
  <c r="C289" i="5"/>
  <c r="B289" i="5"/>
  <c r="A291" i="5"/>
  <c r="E289" i="5"/>
  <c r="G289" i="5"/>
  <c r="C291" i="5" l="1"/>
  <c r="B291" i="5"/>
  <c r="E291" i="5"/>
  <c r="G291" i="5"/>
  <c r="A292" i="5"/>
  <c r="F289" i="5"/>
  <c r="D289" i="5" s="1"/>
  <c r="F290" i="5"/>
  <c r="D290" i="5" s="1"/>
  <c r="C292" i="5" l="1"/>
  <c r="B292" i="5"/>
  <c r="E292" i="5"/>
  <c r="G292" i="5"/>
  <c r="A293" i="5"/>
  <c r="F291" i="5"/>
  <c r="D291" i="5" s="1"/>
  <c r="C293" i="5" l="1"/>
  <c r="B293" i="5"/>
  <c r="E293" i="5"/>
  <c r="G293" i="5"/>
  <c r="A294" i="5"/>
  <c r="F292" i="5"/>
  <c r="D292" i="5" s="1"/>
  <c r="B294" i="5" l="1"/>
  <c r="C294" i="5"/>
  <c r="E294" i="5"/>
  <c r="G294" i="5"/>
  <c r="A295" i="5"/>
  <c r="F293" i="5"/>
  <c r="D293" i="5" s="1"/>
  <c r="C295" i="5" l="1"/>
  <c r="B295" i="5"/>
  <c r="E295" i="5"/>
  <c r="G295" i="5"/>
  <c r="A296" i="5"/>
  <c r="F294" i="5"/>
  <c r="D294" i="5" s="1"/>
  <c r="C296" i="5" l="1"/>
  <c r="B296" i="5"/>
  <c r="E296" i="5"/>
  <c r="G296" i="5"/>
  <c r="A297" i="5"/>
  <c r="F295" i="5"/>
  <c r="D295" i="5" s="1"/>
  <c r="C297" i="5" l="1"/>
  <c r="B297" i="5"/>
  <c r="E297" i="5"/>
  <c r="G297" i="5"/>
  <c r="A298" i="5"/>
  <c r="F296" i="5"/>
  <c r="D296" i="5" s="1"/>
  <c r="C298" i="5" l="1"/>
  <c r="B298" i="5"/>
  <c r="E298" i="5"/>
  <c r="G298" i="5"/>
  <c r="A299" i="5"/>
  <c r="F297" i="5"/>
  <c r="D297" i="5" s="1"/>
  <c r="C299" i="5" l="1"/>
  <c r="B299" i="5"/>
  <c r="E299" i="5"/>
  <c r="G299" i="5"/>
  <c r="A300" i="5"/>
  <c r="F298" i="5"/>
  <c r="D298" i="5" s="1"/>
  <c r="C300" i="5" l="1"/>
  <c r="B300" i="5"/>
  <c r="E300" i="5"/>
  <c r="G300" i="5"/>
  <c r="A301" i="5"/>
  <c r="F299" i="5"/>
  <c r="D299" i="5" s="1"/>
  <c r="A302" i="5" l="1"/>
  <c r="A303" i="5" s="1"/>
  <c r="C301" i="5"/>
  <c r="B301" i="5"/>
  <c r="E301" i="5"/>
  <c r="G301" i="5"/>
  <c r="F300" i="5"/>
  <c r="D300" i="5" s="1"/>
  <c r="A304" i="5" l="1"/>
  <c r="A305" i="5" s="1"/>
  <c r="B303" i="5"/>
  <c r="C303" i="5"/>
  <c r="E303" i="5"/>
  <c r="G303" i="5"/>
  <c r="F301" i="5"/>
  <c r="D301" i="5" s="1"/>
  <c r="C302" i="5"/>
  <c r="B302" i="5"/>
  <c r="E302" i="5"/>
  <c r="G302" i="5"/>
  <c r="A306" i="5" l="1"/>
  <c r="A307" i="5" s="1"/>
  <c r="C305" i="5"/>
  <c r="B305" i="5"/>
  <c r="E305" i="5"/>
  <c r="G305" i="5"/>
  <c r="F302" i="5"/>
  <c r="D302" i="5" s="1"/>
  <c r="F303" i="5"/>
  <c r="D303" i="5" s="1"/>
  <c r="C304" i="5"/>
  <c r="B304" i="5"/>
  <c r="E304" i="5"/>
  <c r="G304" i="5"/>
  <c r="B307" i="5" l="1"/>
  <c r="C307" i="5"/>
  <c r="E307" i="5"/>
  <c r="G307" i="5"/>
  <c r="F304" i="5"/>
  <c r="D304" i="5" s="1"/>
  <c r="F305" i="5"/>
  <c r="D305" i="5" s="1"/>
  <c r="C306" i="5"/>
  <c r="B306" i="5"/>
  <c r="A308" i="5"/>
  <c r="E306" i="5"/>
  <c r="G306" i="5"/>
  <c r="A309" i="5" l="1"/>
  <c r="A310" i="5" s="1"/>
  <c r="C308" i="5"/>
  <c r="B308" i="5"/>
  <c r="E308" i="5"/>
  <c r="G308" i="5"/>
  <c r="F306" i="5"/>
  <c r="D306" i="5" s="1"/>
  <c r="F307" i="5"/>
  <c r="D307" i="5" s="1"/>
  <c r="A311" i="5" l="1"/>
  <c r="C310" i="5"/>
  <c r="B310" i="5"/>
  <c r="E310" i="5"/>
  <c r="G310" i="5"/>
  <c r="F308" i="5"/>
  <c r="D308" i="5" s="1"/>
  <c r="B309" i="5"/>
  <c r="C309" i="5"/>
  <c r="E309" i="5"/>
  <c r="G309" i="5"/>
  <c r="F309" i="5" l="1"/>
  <c r="D309" i="5" s="1"/>
  <c r="F310" i="5"/>
  <c r="D310" i="5" s="1"/>
  <c r="B311" i="5"/>
  <c r="C311" i="5"/>
  <c r="E311" i="5"/>
  <c r="G311" i="5"/>
  <c r="F311" i="5" l="1"/>
  <c r="D31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Pietro</author>
  </authors>
  <commentList>
    <comment ref="B25" authorId="0" shapeId="0" xr:uid="{D82BE939-E1F6-4574-BF90-43D61A98E12F}">
      <text>
        <r>
          <rPr>
            <b/>
            <sz val="9"/>
            <color indexed="81"/>
            <rFont val="Tahoma"/>
            <family val="2"/>
          </rPr>
          <t>Tasso:</t>
        </r>
        <r>
          <rPr>
            <sz val="9"/>
            <color indexed="81"/>
            <rFont val="Tahoma"/>
            <family val="2"/>
          </rPr>
          <t xml:space="preserve">
Se hai ottenuto dalla banca condizioni differenti cambia questo valore.</t>
        </r>
      </text>
    </comment>
  </commentList>
</comments>
</file>

<file path=xl/sharedStrings.xml><?xml version="1.0" encoding="utf-8"?>
<sst xmlns="http://schemas.openxmlformats.org/spreadsheetml/2006/main" count="132" uniqueCount="100">
  <si>
    <t>Confronto Mutuo vs Affitto</t>
  </si>
  <si>
    <t>Mutuo</t>
  </si>
  <si>
    <t>Locali</t>
  </si>
  <si>
    <t>Bagni</t>
  </si>
  <si>
    <t>Piano</t>
  </si>
  <si>
    <t>Mesi</t>
  </si>
  <si>
    <t>Anni</t>
  </si>
  <si>
    <t>Interessi</t>
  </si>
  <si>
    <t>LTV</t>
  </si>
  <si>
    <t>Data inizio</t>
  </si>
  <si>
    <t>Tasso</t>
  </si>
  <si>
    <t>Ammontare</t>
  </si>
  <si>
    <t>Data fine</t>
  </si>
  <si>
    <t>Rata</t>
  </si>
  <si>
    <t>Totale</t>
  </si>
  <si>
    <t>Data</t>
  </si>
  <si>
    <t>Quota Capitale</t>
  </si>
  <si>
    <t>Quota Interessi</t>
  </si>
  <si>
    <t>Miglior soluzione Acquisto</t>
  </si>
  <si>
    <t>Miglior soluzione Affitto</t>
  </si>
  <si>
    <t>Metri quadri</t>
  </si>
  <si>
    <t>Spese condominiali</t>
  </si>
  <si>
    <t>Dati economici</t>
  </si>
  <si>
    <t>Richiesta</t>
  </si>
  <si>
    <t>Dati immobile</t>
  </si>
  <si>
    <t>Classe energetica (kWh/m2)</t>
  </si>
  <si>
    <t>Giardino (m2)</t>
  </si>
  <si>
    <t>Canone affitto</t>
  </si>
  <si>
    <t>Stima spese riscaldamento</t>
  </si>
  <si>
    <t>Dati bollette</t>
  </si>
  <si>
    <t>Da m3 di gas a kwh</t>
  </si>
  <si>
    <t>Stima spese elettricità</t>
  </si>
  <si>
    <t>Kwh annui (elettricita)</t>
  </si>
  <si>
    <t>Bollette al mese (media)</t>
  </si>
  <si>
    <t>Acconto</t>
  </si>
  <si>
    <t>Importo Mutuo</t>
  </si>
  <si>
    <t>Dati Mutui aggiornati a 11/07</t>
  </si>
  <si>
    <t>Num Rata</t>
  </si>
  <si>
    <t>LTV \ Anni</t>
  </si>
  <si>
    <t>Determina tasso</t>
  </si>
  <si>
    <t>Durata (in anni, max 20)</t>
  </si>
  <si>
    <t>Tasso Fisso</t>
  </si>
  <si>
    <t>Tot Interessi</t>
  </si>
  <si>
    <t>Spese istruttoria</t>
  </si>
  <si>
    <t>Imposta di bollo</t>
  </si>
  <si>
    <t>Stima manutenzione</t>
  </si>
  <si>
    <t>Caparra</t>
  </si>
  <si>
    <t>Spese iniziali</t>
  </si>
  <si>
    <t>Spese complessive</t>
  </si>
  <si>
    <t>Valore Immobile</t>
  </si>
  <si>
    <t>Patrimonio meno spese</t>
  </si>
  <si>
    <t>Var % Immobile Annuo</t>
  </si>
  <si>
    <t>Var % Affitto Annuo</t>
  </si>
  <si>
    <t>Rata Affitto</t>
  </si>
  <si>
    <t>Ultima</t>
  </si>
  <si>
    <t>Investimento</t>
  </si>
  <si>
    <t>(vedi sotto)</t>
  </si>
  <si>
    <t>Spesa</t>
  </si>
  <si>
    <t>Var % PTF</t>
  </si>
  <si>
    <t>Val PTF</t>
  </si>
  <si>
    <t>Differenza Media Rata Mutuo/Affitto (2%)</t>
  </si>
  <si>
    <t>Investimento mensile PAC</t>
  </si>
  <si>
    <t>Investimento iniziale</t>
  </si>
  <si>
    <t>Rata termin.</t>
  </si>
  <si>
    <t>Rata affitto (+2%)</t>
  </si>
  <si>
    <t>Manutenzione (+2%)</t>
  </si>
  <si>
    <t>Spese condominiali (+2%)</t>
  </si>
  <si>
    <t>Spese</t>
  </si>
  <si>
    <t>Dati PAC</t>
  </si>
  <si>
    <t>Tot investito</t>
  </si>
  <si>
    <t>Tot Speso/Investito</t>
  </si>
  <si>
    <t>Netto</t>
  </si>
  <si>
    <t>subtotale</t>
  </si>
  <si>
    <t>Dividendi/Cedole (3%)</t>
  </si>
  <si>
    <t>&lt;-- su un ptf cresciuto del 5%/annuo</t>
  </si>
  <si>
    <t>Somma versamenti mensili</t>
  </si>
  <si>
    <t>Costo gas</t>
  </si>
  <si>
    <t>Costo elettricità</t>
  </si>
  <si>
    <t>Come calcolare la stima delle bollette</t>
  </si>
  <si>
    <t>Tipo riscaldamento</t>
  </si>
  <si>
    <t>Pompa di calore</t>
  </si>
  <si>
    <r>
      <rPr>
        <b/>
        <sz val="11"/>
        <color theme="1"/>
        <rFont val="Lato"/>
        <family val="2"/>
        <scheme val="minor"/>
      </rPr>
      <t xml:space="preserve">1.    </t>
    </r>
    <r>
      <rPr>
        <sz val="11"/>
        <color theme="1"/>
        <rFont val="Lato"/>
        <family val="2"/>
        <scheme val="minor"/>
      </rPr>
      <t>Inserisci il costo attuale di gas (€/m3) e elettricità (€/kWh)</t>
    </r>
  </si>
  <si>
    <r>
      <rPr>
        <b/>
        <sz val="11"/>
        <color theme="1"/>
        <rFont val="Lato"/>
        <family val="2"/>
        <scheme val="minor"/>
      </rPr>
      <t xml:space="preserve">2.   </t>
    </r>
    <r>
      <rPr>
        <sz val="11"/>
        <color theme="1"/>
        <rFont val="Lato"/>
        <family val="2"/>
        <scheme val="minor"/>
      </rPr>
      <t xml:space="preserve"> Inserisci i metri quadri di ogni immobile</t>
    </r>
  </si>
  <si>
    <r>
      <rPr>
        <b/>
        <sz val="11"/>
        <color theme="1"/>
        <rFont val="Lato"/>
        <family val="2"/>
        <scheme val="minor"/>
      </rPr>
      <t>3.</t>
    </r>
    <r>
      <rPr>
        <sz val="11"/>
        <color theme="1"/>
        <rFont val="Lato"/>
        <family val="2"/>
        <scheme val="minor"/>
      </rPr>
      <t xml:space="preserve">    Inserisci il valore di efficienza energetica (kWh/m2).</t>
    </r>
  </si>
  <si>
    <t xml:space="preserve">      Questo valore indica quanti kWh sono necessari in un anno per riscaldare un metro quadro di abitazione</t>
  </si>
  <si>
    <t xml:space="preserve">      Maggiore è il valore, maggiore sarà il dispendio energetico. Non sono compresi i consumi per il raffreddamento.</t>
  </si>
  <si>
    <r>
      <rPr>
        <b/>
        <sz val="11"/>
        <color theme="1"/>
        <rFont val="Lato"/>
        <family val="2"/>
        <scheme val="minor"/>
      </rPr>
      <t xml:space="preserve">5.   </t>
    </r>
    <r>
      <rPr>
        <sz val="11"/>
        <color theme="1"/>
        <rFont val="Lato"/>
        <family val="2"/>
        <scheme val="minor"/>
      </rPr>
      <t xml:space="preserve"> Selezionare il tipo di riscaldamento</t>
    </r>
  </si>
  <si>
    <r>
      <rPr>
        <b/>
        <sz val="11"/>
        <color theme="1"/>
        <rFont val="Lato"/>
        <family val="2"/>
        <scheme val="minor"/>
      </rPr>
      <t xml:space="preserve">4.   </t>
    </r>
    <r>
      <rPr>
        <sz val="11"/>
        <color theme="1"/>
        <rFont val="Lato"/>
        <family val="2"/>
        <scheme val="minor"/>
      </rPr>
      <t xml:space="preserve"> Inserire i consumi elettrici stimati all'anno (kWh) - </t>
    </r>
    <r>
      <rPr>
        <i/>
        <sz val="11"/>
        <color theme="1"/>
        <rFont val="Lato"/>
        <family val="2"/>
        <scheme val="minor"/>
      </rPr>
      <t>Una famiglia media di 2 persone consuma circa 2.000 kWh in un anno</t>
    </r>
  </si>
  <si>
    <t xml:space="preserve">Differenza </t>
  </si>
  <si>
    <t>Caso Acquisto</t>
  </si>
  <si>
    <t>Spesa annuale</t>
  </si>
  <si>
    <t>Spesa mensile</t>
  </si>
  <si>
    <t>Caso Affitto</t>
  </si>
  <si>
    <r>
      <rPr>
        <b/>
        <sz val="11"/>
        <color theme="1"/>
        <rFont val="Lato"/>
        <family val="2"/>
        <scheme val="minor"/>
      </rPr>
      <t xml:space="preserve">6.   </t>
    </r>
    <r>
      <rPr>
        <sz val="11"/>
        <color theme="1"/>
        <rFont val="Lato"/>
        <family val="2"/>
        <scheme val="minor"/>
      </rPr>
      <t xml:space="preserve"> Osserva le differenze</t>
    </r>
  </si>
  <si>
    <t>Note:</t>
  </si>
  <si>
    <t>Il calcolo può essere utile per osservare l'impatto di una diversa classe energetica nel tempo.</t>
  </si>
  <si>
    <t>Puoi provare a cambiare i prezzi della materia prima per osservare quanto aumenterebbero le bollette in entrambi i casi.</t>
  </si>
  <si>
    <t>Se vuoi fare il confronto tra 2 casi affitto o 2 casi acquisto, inseriscili nel modello e ignora tutti gli altri dati.</t>
  </si>
  <si>
    <t>A gas/metano</t>
  </si>
  <si>
    <t>iMutui.Online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</si>
</sst>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Anno &quot;0"/>
    <numFmt numFmtId="165" formatCode="#,##0.0"/>
    <numFmt numFmtId="166" formatCode="_-* #,##0.00\ [$€-410]_-;\-* #,##0.00\ [$€-410]_-;_-* &quot;-&quot;??\ [$€-410]_-;_-@_-"/>
  </numFmts>
  <fonts count="24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4"/>
      <color theme="1"/>
      <name val="Lato"/>
      <family val="2"/>
      <scheme val="minor"/>
    </font>
    <font>
      <i/>
      <sz val="11"/>
      <color theme="1"/>
      <name val="Lato"/>
      <family val="2"/>
      <scheme val="minor"/>
    </font>
    <font>
      <sz val="8"/>
      <color theme="1"/>
      <name val="Lato"/>
      <family val="2"/>
      <scheme val="minor"/>
    </font>
    <font>
      <u/>
      <sz val="11"/>
      <color theme="10"/>
      <name val="Lato"/>
      <family val="2"/>
      <scheme val="minor"/>
    </font>
    <font>
      <sz val="12"/>
      <color theme="1"/>
      <name val="Segoe UI"/>
      <family val="2"/>
    </font>
    <font>
      <u/>
      <sz val="16"/>
      <color theme="10"/>
      <name val="Segoe UI"/>
      <family val="2"/>
    </font>
    <font>
      <b/>
      <sz val="12"/>
      <color theme="9" tint="-0.499984740745262"/>
      <name val="Segoe UI"/>
      <family val="2"/>
    </font>
    <font>
      <sz val="12"/>
      <color theme="9" tint="-0.499984740745262"/>
      <name val="Segoe UI"/>
      <family val="2"/>
    </font>
    <font>
      <sz val="11"/>
      <color theme="0"/>
      <name val="Lato"/>
      <family val="2"/>
      <scheme val="minor"/>
    </font>
    <font>
      <b/>
      <sz val="24"/>
      <color theme="0"/>
      <name val="Lato"/>
      <family val="2"/>
      <scheme val="minor"/>
    </font>
    <font>
      <b/>
      <sz val="12"/>
      <color theme="1"/>
      <name val="Lato"/>
      <family val="2"/>
      <scheme val="minor"/>
    </font>
    <font>
      <sz val="11"/>
      <color theme="4" tint="-0.249977111117893"/>
      <name val="Lato"/>
      <family val="2"/>
      <scheme val="minor"/>
    </font>
    <font>
      <b/>
      <sz val="11"/>
      <color theme="0"/>
      <name val="Lato"/>
      <family val="2"/>
      <scheme val="minor"/>
    </font>
    <font>
      <b/>
      <sz val="11"/>
      <color theme="4" tint="-0.249977111117893"/>
      <name val="Lato"/>
      <family val="2"/>
      <scheme val="minor"/>
    </font>
    <font>
      <sz val="11"/>
      <name val="Lato"/>
      <family val="2"/>
      <scheme val="minor"/>
    </font>
    <font>
      <b/>
      <sz val="11"/>
      <color theme="9"/>
      <name val="Lato"/>
      <family val="2"/>
      <scheme val="minor"/>
    </font>
    <font>
      <b/>
      <sz val="12"/>
      <color theme="0"/>
      <name val="Lato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Lato"/>
      <family val="2"/>
      <scheme val="minor"/>
    </font>
    <font>
      <u/>
      <sz val="35"/>
      <color theme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14" fontId="1" fillId="0" borderId="0" xfId="1" applyNumberFormat="1" applyAlignment="1">
      <alignment horizontal="center"/>
    </xf>
    <xf numFmtId="9" fontId="1" fillId="0" borderId="0" xfId="1" applyNumberFormat="1" applyAlignment="1">
      <alignment horizontal="center"/>
    </xf>
    <xf numFmtId="0" fontId="5" fillId="0" borderId="0" xfId="1" applyFont="1"/>
    <xf numFmtId="0" fontId="6" fillId="0" borderId="0" xfId="4" applyFill="1"/>
    <xf numFmtId="0" fontId="7" fillId="0" borderId="0" xfId="1" applyFont="1" applyAlignment="1">
      <alignment horizontal="center"/>
    </xf>
    <xf numFmtId="0" fontId="7" fillId="0" borderId="0" xfId="0" applyFont="1"/>
    <xf numFmtId="0" fontId="9" fillId="0" borderId="0" xfId="5" applyFont="1"/>
    <xf numFmtId="0" fontId="10" fillId="0" borderId="0" xfId="0" applyFont="1"/>
    <xf numFmtId="14" fontId="1" fillId="0" borderId="0" xfId="1" applyNumberFormat="1"/>
    <xf numFmtId="3" fontId="0" fillId="0" borderId="0" xfId="0" applyNumberFormat="1"/>
    <xf numFmtId="10" fontId="1" fillId="0" borderId="0" xfId="1" applyNumberFormat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3" fillId="0" borderId="0" xfId="0" applyFont="1"/>
    <xf numFmtId="3" fontId="4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1" fillId="0" borderId="0" xfId="1" applyNumberFormat="1"/>
    <xf numFmtId="3" fontId="1" fillId="0" borderId="0" xfId="1" applyNumberFormat="1"/>
    <xf numFmtId="9" fontId="0" fillId="0" borderId="0" xfId="0" applyNumberFormat="1" applyAlignment="1">
      <alignment horizontal="center" vertical="center"/>
    </xf>
    <xf numFmtId="4" fontId="1" fillId="0" borderId="0" xfId="1" applyNumberFormat="1"/>
    <xf numFmtId="2" fontId="2" fillId="0" borderId="0" xfId="1" applyNumberFormat="1" applyFont="1"/>
    <xf numFmtId="10" fontId="0" fillId="0" borderId="0" xfId="6" applyNumberFormat="1" applyFont="1"/>
    <xf numFmtId="3" fontId="14" fillId="0" borderId="0" xfId="0" applyNumberFormat="1" applyFont="1"/>
    <xf numFmtId="165" fontId="14" fillId="0" borderId="0" xfId="0" applyNumberFormat="1" applyFont="1"/>
    <xf numFmtId="9" fontId="14" fillId="0" borderId="0" xfId="0" applyNumberFormat="1" applyFont="1"/>
    <xf numFmtId="0" fontId="14" fillId="0" borderId="0" xfId="0" applyFont="1"/>
    <xf numFmtId="0" fontId="0" fillId="0" borderId="0" xfId="0" applyAlignment="1">
      <alignment horizontal="centerContinuous"/>
    </xf>
    <xf numFmtId="0" fontId="0" fillId="3" borderId="0" xfId="0" applyFill="1"/>
    <xf numFmtId="9" fontId="0" fillId="3" borderId="0" xfId="0" applyNumberFormat="1" applyFill="1"/>
    <xf numFmtId="1" fontId="0" fillId="3" borderId="0" xfId="0" applyNumberFormat="1" applyFill="1"/>
    <xf numFmtId="0" fontId="0" fillId="0" borderId="0" xfId="0" applyAlignment="1">
      <alignment vertical="center" wrapText="1"/>
    </xf>
    <xf numFmtId="4" fontId="2" fillId="0" borderId="0" xfId="0" applyNumberFormat="1" applyFont="1"/>
    <xf numFmtId="3" fontId="0" fillId="4" borderId="0" xfId="0" applyNumberFormat="1" applyFill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3" fontId="16" fillId="0" borderId="0" xfId="0" applyNumberFormat="1" applyFont="1"/>
    <xf numFmtId="9" fontId="16" fillId="0" borderId="0" xfId="0" applyNumberFormat="1" applyFont="1"/>
    <xf numFmtId="0" fontId="16" fillId="0" borderId="0" xfId="0" applyFont="1"/>
    <xf numFmtId="3" fontId="17" fillId="0" borderId="0" xfId="0" applyNumberFormat="1" applyFont="1"/>
    <xf numFmtId="3" fontId="18" fillId="0" borderId="0" xfId="0" applyNumberFormat="1" applyFont="1"/>
    <xf numFmtId="0" fontId="15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 wrapText="1"/>
    </xf>
    <xf numFmtId="9" fontId="15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165" fontId="16" fillId="0" borderId="0" xfId="0" applyNumberFormat="1" applyFont="1" applyAlignment="1">
      <alignment vertical="center"/>
    </xf>
    <xf numFmtId="0" fontId="2" fillId="0" borderId="1" xfId="0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/>
    <xf numFmtId="9" fontId="0" fillId="5" borderId="2" xfId="6" applyFont="1" applyFill="1" applyBorder="1"/>
    <xf numFmtId="10" fontId="1" fillId="6" borderId="0" xfId="6" applyNumberFormat="1" applyFill="1"/>
    <xf numFmtId="0" fontId="2" fillId="0" borderId="0" xfId="0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2"/>
    </xf>
    <xf numFmtId="166" fontId="16" fillId="0" borderId="0" xfId="0" applyNumberFormat="1" applyFont="1"/>
    <xf numFmtId="0" fontId="19" fillId="2" borderId="0" xfId="0" applyFont="1" applyFill="1" applyAlignment="1">
      <alignment horizontal="centerContinuous" vertical="center" wrapText="1"/>
    </xf>
    <xf numFmtId="2" fontId="0" fillId="0" borderId="0" xfId="0" applyNumberFormat="1"/>
    <xf numFmtId="0" fontId="2" fillId="0" borderId="3" xfId="0" applyFont="1" applyBorder="1" applyAlignment="1">
      <alignment horizontal="right"/>
    </xf>
    <xf numFmtId="0" fontId="0" fillId="0" borderId="5" xfId="0" applyBorder="1"/>
    <xf numFmtId="0" fontId="2" fillId="0" borderId="4" xfId="0" applyFont="1" applyBorder="1"/>
    <xf numFmtId="10" fontId="0" fillId="0" borderId="0" xfId="0" applyNumberFormat="1" applyAlignment="1">
      <alignment horizontal="center" vertical="center"/>
    </xf>
    <xf numFmtId="10" fontId="2" fillId="0" borderId="0" xfId="6" applyNumberFormat="1" applyFont="1"/>
    <xf numFmtId="3" fontId="22" fillId="0" borderId="0" xfId="0" applyNumberFormat="1" applyFont="1" applyAlignment="1">
      <alignment horizontal="left"/>
    </xf>
    <xf numFmtId="0" fontId="23" fillId="2" borderId="0" xfId="5" applyFont="1" applyFill="1"/>
  </cellXfs>
  <cellStyles count="7">
    <cellStyle name="Collegamento ipertestuale" xfId="5" builtinId="8"/>
    <cellStyle name="Collegamento ipertestuale 3" xfId="4" xr:uid="{D1F62212-D91B-475C-ADF7-E9B7BF92D54A}"/>
    <cellStyle name="Migliaia 2" xfId="3" xr:uid="{C3E5718B-0428-4CE4-84A1-C10CFE933068}"/>
    <cellStyle name="Normale" xfId="0" builtinId="0"/>
    <cellStyle name="Normale 3" xfId="1" xr:uid="{04FA60A1-4221-4D41-8AC0-CD61B951A6F8}"/>
    <cellStyle name="Percentuale" xfId="6" builtinId="5"/>
    <cellStyle name="Percentuale 2" xfId="2" xr:uid="{CD8461F0-A539-4956-9380-85D0D2B24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zato 1">
      <a:majorFont>
        <a:latin typeface="Lato Light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utui.onlin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C7014-A3D2-4A5F-8429-CEA1C0952967}">
  <dimension ref="A1:O73"/>
  <sheetViews>
    <sheetView showGridLines="0" tabSelected="1" workbookViewId="0">
      <selection activeCell="E13" sqref="E13"/>
    </sheetView>
  </sheetViews>
  <sheetFormatPr baseColWidth="10" defaultColWidth="8.83203125" defaultRowHeight="14" x14ac:dyDescent="0.2"/>
  <cols>
    <col min="1" max="1" width="21.1640625" customWidth="1"/>
    <col min="2" max="2" width="13.5" customWidth="1"/>
    <col min="3" max="3" width="11" customWidth="1"/>
    <col min="5" max="5" width="12" customWidth="1"/>
    <col min="6" max="6" width="20.33203125" customWidth="1"/>
    <col min="7" max="7" width="11.5" customWidth="1"/>
    <col min="8" max="8" width="9.33203125" customWidth="1"/>
    <col min="15" max="15" width="11" bestFit="1" customWidth="1"/>
  </cols>
  <sheetData>
    <row r="1" spans="1:10" s="21" customFormat="1" ht="50" x14ac:dyDescent="0.65">
      <c r="A1" s="22" t="s">
        <v>0</v>
      </c>
      <c r="E1" s="73" t="s">
        <v>99</v>
      </c>
    </row>
    <row r="3" spans="1:10" ht="18" x14ac:dyDescent="0.25">
      <c r="A3" s="4" t="s">
        <v>18</v>
      </c>
      <c r="F3" s="4" t="s">
        <v>19</v>
      </c>
    </row>
    <row r="4" spans="1:10" ht="16" x14ac:dyDescent="0.2">
      <c r="A4" s="54" t="s">
        <v>24</v>
      </c>
      <c r="B4" s="51"/>
      <c r="C4" s="54"/>
      <c r="F4" s="54" t="s">
        <v>24</v>
      </c>
      <c r="G4" s="51"/>
      <c r="H4" s="54"/>
      <c r="I4" s="54"/>
      <c r="J4" s="51"/>
    </row>
    <row r="5" spans="1:10" x14ac:dyDescent="0.2">
      <c r="A5" t="s">
        <v>2</v>
      </c>
      <c r="B5" s="46">
        <v>2</v>
      </c>
      <c r="F5" t="s">
        <v>2</v>
      </c>
      <c r="G5" s="46">
        <v>2</v>
      </c>
      <c r="H5" s="33"/>
    </row>
    <row r="6" spans="1:10" x14ac:dyDescent="0.2">
      <c r="A6" t="s">
        <v>20</v>
      </c>
      <c r="B6" s="46">
        <v>70</v>
      </c>
      <c r="F6" t="s">
        <v>20</v>
      </c>
      <c r="G6" s="46">
        <v>70</v>
      </c>
      <c r="H6" s="33"/>
    </row>
    <row r="7" spans="1:10" x14ac:dyDescent="0.2">
      <c r="A7" t="s">
        <v>3</v>
      </c>
      <c r="B7" s="46">
        <v>1</v>
      </c>
      <c r="F7" t="s">
        <v>3</v>
      </c>
      <c r="G7" s="46">
        <v>1</v>
      </c>
      <c r="H7" s="33"/>
    </row>
    <row r="8" spans="1:10" x14ac:dyDescent="0.2">
      <c r="A8" t="s">
        <v>4</v>
      </c>
      <c r="B8" s="46">
        <v>3</v>
      </c>
      <c r="F8" t="s">
        <v>4</v>
      </c>
      <c r="G8" s="46">
        <v>2</v>
      </c>
      <c r="H8" s="33"/>
    </row>
    <row r="9" spans="1:10" x14ac:dyDescent="0.2">
      <c r="A9" t="s">
        <v>26</v>
      </c>
      <c r="B9" s="46">
        <v>0</v>
      </c>
      <c r="F9" t="s">
        <v>26</v>
      </c>
      <c r="G9" s="46">
        <v>0</v>
      </c>
      <c r="H9" s="33"/>
    </row>
    <row r="10" spans="1:10" x14ac:dyDescent="0.2">
      <c r="A10" t="s">
        <v>79</v>
      </c>
      <c r="B10" s="46" t="s">
        <v>80</v>
      </c>
      <c r="F10" t="s">
        <v>79</v>
      </c>
      <c r="G10" s="46" t="s">
        <v>98</v>
      </c>
      <c r="H10" s="33"/>
    </row>
    <row r="11" spans="1:10" ht="30" x14ac:dyDescent="0.2">
      <c r="A11" s="41" t="s">
        <v>25</v>
      </c>
      <c r="B11" s="55">
        <v>120</v>
      </c>
      <c r="F11" s="41" t="s">
        <v>25</v>
      </c>
      <c r="G11" s="55">
        <v>80</v>
      </c>
      <c r="H11" s="34"/>
    </row>
    <row r="12" spans="1:10" x14ac:dyDescent="0.2">
      <c r="B12" s="19"/>
    </row>
    <row r="13" spans="1:10" ht="16" x14ac:dyDescent="0.2">
      <c r="A13" s="54" t="s">
        <v>22</v>
      </c>
      <c r="B13" s="51"/>
      <c r="C13" s="54"/>
      <c r="F13" s="54" t="s">
        <v>22</v>
      </c>
      <c r="G13" s="51"/>
      <c r="H13" s="54"/>
      <c r="I13" s="54"/>
      <c r="J13" s="51"/>
    </row>
    <row r="14" spans="1:10" x14ac:dyDescent="0.2">
      <c r="A14" t="s">
        <v>23</v>
      </c>
      <c r="B14" s="46">
        <f>B6*2300</f>
        <v>161000</v>
      </c>
      <c r="F14" t="s">
        <v>27</v>
      </c>
      <c r="G14" s="48">
        <v>700</v>
      </c>
      <c r="H14" s="36"/>
    </row>
    <row r="15" spans="1:10" x14ac:dyDescent="0.2">
      <c r="A15" t="s">
        <v>21</v>
      </c>
      <c r="B15" s="46">
        <v>100</v>
      </c>
      <c r="F15" t="s">
        <v>21</v>
      </c>
      <c r="G15" s="46">
        <v>100</v>
      </c>
      <c r="H15" s="33"/>
    </row>
    <row r="16" spans="1:10" x14ac:dyDescent="0.2">
      <c r="A16" s="5" t="s">
        <v>28</v>
      </c>
      <c r="B16" s="24">
        <f>(B11*B6)/$B$57*IF(B10="Pompa di calore",$B$56,$B$55)</f>
        <v>94.231279620853073</v>
      </c>
      <c r="F16" s="5" t="s">
        <v>28</v>
      </c>
      <c r="G16" s="24">
        <f>(G11*G6)/$B$57*IF(G10="Pompa di calore",$B$56,$B$55)</f>
        <v>187.90521327014216</v>
      </c>
      <c r="H16" s="24"/>
    </row>
    <row r="17" spans="1:10" x14ac:dyDescent="0.2">
      <c r="A17" s="5" t="s">
        <v>31</v>
      </c>
      <c r="B17" s="24">
        <f>$B$58*$B$56</f>
        <v>236.7</v>
      </c>
      <c r="F17" s="5" t="s">
        <v>31</v>
      </c>
      <c r="G17" s="24">
        <f>$B$58*$B$56</f>
        <v>236.7</v>
      </c>
      <c r="H17" s="24"/>
    </row>
    <row r="18" spans="1:10" x14ac:dyDescent="0.2">
      <c r="A18" t="s">
        <v>33</v>
      </c>
      <c r="B18" s="19">
        <f>SUM(B16:B17)/12</f>
        <v>27.577606635071088</v>
      </c>
      <c r="F18" t="s">
        <v>33</v>
      </c>
      <c r="G18" s="19">
        <f>SUM(G16:G17)/12</f>
        <v>35.383767772511845</v>
      </c>
      <c r="H18" s="19"/>
    </row>
    <row r="19" spans="1:10" x14ac:dyDescent="0.2">
      <c r="A19" t="s">
        <v>45</v>
      </c>
      <c r="B19" s="19">
        <f>B14*C19</f>
        <v>1610</v>
      </c>
      <c r="C19" s="47">
        <v>0.01</v>
      </c>
      <c r="F19" t="s">
        <v>45</v>
      </c>
      <c r="G19" s="19">
        <f>B19/5</f>
        <v>322</v>
      </c>
      <c r="H19" s="19"/>
      <c r="I19" s="35"/>
    </row>
    <row r="20" spans="1:10" x14ac:dyDescent="0.2">
      <c r="B20" s="19"/>
      <c r="G20" s="19"/>
      <c r="H20" s="19"/>
    </row>
    <row r="21" spans="1:10" ht="16" x14ac:dyDescent="0.2">
      <c r="A21" s="54" t="s">
        <v>1</v>
      </c>
      <c r="B21" s="51"/>
      <c r="C21" s="54"/>
      <c r="F21" t="s">
        <v>46</v>
      </c>
      <c r="G21" s="19">
        <f>G14*3</f>
        <v>2100</v>
      </c>
      <c r="H21" s="19"/>
    </row>
    <row r="22" spans="1:10" x14ac:dyDescent="0.2">
      <c r="A22" t="s">
        <v>34</v>
      </c>
      <c r="B22" s="19">
        <f>B14*C22</f>
        <v>32200</v>
      </c>
      <c r="C22" s="47">
        <v>0.2</v>
      </c>
      <c r="G22" s="19"/>
      <c r="H22" s="19"/>
    </row>
    <row r="23" spans="1:10" x14ac:dyDescent="0.2">
      <c r="A23" t="s">
        <v>35</v>
      </c>
      <c r="B23" s="19">
        <f>B14-B22</f>
        <v>128800</v>
      </c>
      <c r="C23" s="3"/>
      <c r="G23" s="19"/>
      <c r="H23" s="19"/>
    </row>
    <row r="24" spans="1:10" x14ac:dyDescent="0.2">
      <c r="A24" t="s">
        <v>40</v>
      </c>
      <c r="B24" s="46">
        <v>20</v>
      </c>
      <c r="C24" s="3"/>
      <c r="G24" s="19"/>
      <c r="H24" s="19"/>
    </row>
    <row r="25" spans="1:10" ht="16" x14ac:dyDescent="0.2">
      <c r="A25" t="s">
        <v>41</v>
      </c>
      <c r="B25" s="32">
        <f>Mutuo_Tassi!G6</f>
        <v>3.7999999999999999E-2</v>
      </c>
      <c r="C25" s="3"/>
      <c r="F25" s="54" t="s">
        <v>68</v>
      </c>
      <c r="G25" s="51"/>
      <c r="H25" s="54"/>
      <c r="I25" s="54"/>
      <c r="J25" s="51"/>
    </row>
    <row r="26" spans="1:10" ht="30" x14ac:dyDescent="0.2">
      <c r="A26" s="23" t="s">
        <v>13</v>
      </c>
      <c r="B26" s="42">
        <f>Mutuo_Tassi!F9</f>
        <v>766.99586602455429</v>
      </c>
      <c r="C26" s="3"/>
      <c r="F26" s="2" t="s">
        <v>60</v>
      </c>
      <c r="G26" s="49">
        <f ca="1">B26-AVERAGE(OFFSET('calcoli 20y'!F5,0,0,1+'calcolo rata mutuo'!B24,))</f>
        <v>-92.448040471981585</v>
      </c>
    </row>
    <row r="27" spans="1:10" x14ac:dyDescent="0.2">
      <c r="A27" t="s">
        <v>42</v>
      </c>
      <c r="B27" s="19">
        <f>Mutuo_Tassi!I9</f>
        <v>55279.007845893037</v>
      </c>
      <c r="C27" s="3"/>
      <c r="F27" t="s">
        <v>61</v>
      </c>
      <c r="G27" s="50">
        <v>0</v>
      </c>
      <c r="H27" s="72" t="str">
        <f ca="1">IF(G26&gt;0,"&lt;-- Il valore suggerito è di "&amp;ROUND(G26,0),"&lt;-- Rata Affitto più cara di Mutuo. Non ci sono soldi extra da investire. Inserisci ZERO come valore")</f>
        <v>&lt;-- Rata Affitto più cara di Mutuo. Non ci sono soldi extra da investire. Inserisci ZERO come valore</v>
      </c>
    </row>
    <row r="28" spans="1:10" x14ac:dyDescent="0.2">
      <c r="A28" t="s">
        <v>43</v>
      </c>
      <c r="B28" s="19">
        <v>1000</v>
      </c>
      <c r="C28" s="3"/>
      <c r="F28" t="s">
        <v>62</v>
      </c>
      <c r="G28" s="19">
        <f>B32-G32</f>
        <v>34370</v>
      </c>
      <c r="H28" s="19"/>
    </row>
    <row r="29" spans="1:10" x14ac:dyDescent="0.2">
      <c r="A29" t="s">
        <v>44</v>
      </c>
      <c r="B29" s="19">
        <f>B14*C29+50</f>
        <v>3270</v>
      </c>
      <c r="C29" s="3">
        <v>0.02</v>
      </c>
      <c r="F29" t="s">
        <v>75</v>
      </c>
      <c r="G29" s="19">
        <f>G27*12*B24</f>
        <v>0</v>
      </c>
      <c r="H29" s="19"/>
    </row>
    <row r="30" spans="1:10" x14ac:dyDescent="0.2">
      <c r="B30" s="19"/>
      <c r="C30" s="3"/>
      <c r="G30" s="19"/>
      <c r="H30" s="19"/>
    </row>
    <row r="31" spans="1:10" ht="16" x14ac:dyDescent="0.2">
      <c r="A31" s="54" t="s">
        <v>67</v>
      </c>
      <c r="B31" s="51"/>
      <c r="C31" s="54"/>
      <c r="F31" s="23" t="s">
        <v>67</v>
      </c>
      <c r="G31" s="19"/>
      <c r="H31" s="19"/>
    </row>
    <row r="32" spans="1:10" x14ac:dyDescent="0.2">
      <c r="A32" t="s">
        <v>47</v>
      </c>
      <c r="B32" s="19">
        <f>B22+B28+B29</f>
        <v>36470</v>
      </c>
      <c r="C32" s="3"/>
      <c r="F32" t="s">
        <v>47</v>
      </c>
      <c r="G32" s="19">
        <f>G21</f>
        <v>2100</v>
      </c>
      <c r="H32" s="19"/>
    </row>
    <row r="33" spans="1:15" x14ac:dyDescent="0.2">
      <c r="A33" t="s">
        <v>48</v>
      </c>
      <c r="B33" s="19">
        <f>B14+B27+B28+B29+(B15*12*B24)+(B19*B24)</f>
        <v>276749.00784589304</v>
      </c>
      <c r="C33" s="3"/>
      <c r="F33" t="s">
        <v>48</v>
      </c>
      <c r="G33" s="19" t="s">
        <v>56</v>
      </c>
      <c r="H33" s="19"/>
    </row>
    <row r="34" spans="1:15" x14ac:dyDescent="0.2">
      <c r="B34" s="19"/>
      <c r="C34" s="3"/>
      <c r="G34" s="19"/>
      <c r="H34" s="19"/>
    </row>
    <row r="35" spans="1:15" x14ac:dyDescent="0.2">
      <c r="B35" s="19"/>
      <c r="C35" s="3"/>
      <c r="G35" s="19"/>
      <c r="H35" s="19"/>
    </row>
    <row r="36" spans="1:15" x14ac:dyDescent="0.2">
      <c r="B36" s="19"/>
      <c r="C36" s="3"/>
      <c r="G36" s="19"/>
      <c r="H36" s="19"/>
    </row>
    <row r="37" spans="1:15" ht="30" x14ac:dyDescent="0.2">
      <c r="A37" s="51" t="s">
        <v>51</v>
      </c>
      <c r="B37" s="52" t="s">
        <v>49</v>
      </c>
      <c r="C37" s="53" t="s">
        <v>50</v>
      </c>
      <c r="F37" s="51" t="s">
        <v>52</v>
      </c>
      <c r="G37" s="51" t="s">
        <v>57</v>
      </c>
      <c r="H37" s="51" t="s">
        <v>63</v>
      </c>
      <c r="I37" s="51" t="s">
        <v>69</v>
      </c>
      <c r="J37" s="51" t="s">
        <v>58</v>
      </c>
      <c r="K37" s="51" t="s">
        <v>59</v>
      </c>
      <c r="M37" t="s">
        <v>52</v>
      </c>
      <c r="O37" s="59">
        <v>0.02</v>
      </c>
    </row>
    <row r="38" spans="1:15" x14ac:dyDescent="0.2">
      <c r="A38" s="3">
        <v>-0.02</v>
      </c>
      <c r="B38" s="19">
        <f>$B$14*(1+A38)^$B$24</f>
        <v>107484.88345257015</v>
      </c>
      <c r="C38" s="19">
        <f>B38-$B$33</f>
        <v>-169264.12439332288</v>
      </c>
      <c r="F38" s="3">
        <v>-0.02</v>
      </c>
      <c r="G38" s="19">
        <f ca="1">-'calcoli 20y'!B27</f>
        <v>-139604.65186286031</v>
      </c>
      <c r="H38" s="19">
        <f>'calcoli 20y'!B28</f>
        <v>467.32558022856603</v>
      </c>
      <c r="I38" s="19">
        <f>SUM($G$28:$G$29)</f>
        <v>34370</v>
      </c>
      <c r="J38" s="3">
        <v>-0.02</v>
      </c>
      <c r="K38" s="19">
        <f>'calcoli 20y'!L28</f>
        <v>22945.685989222584</v>
      </c>
      <c r="L38" s="19"/>
      <c r="M38" t="s">
        <v>58</v>
      </c>
      <c r="O38" s="59">
        <v>0.1</v>
      </c>
    </row>
    <row r="39" spans="1:15" x14ac:dyDescent="0.2">
      <c r="A39" s="3">
        <v>-0.01</v>
      </c>
      <c r="B39" s="19">
        <f>$B$14*(1+A39)^$B$24</f>
        <v>131683.01695315415</v>
      </c>
      <c r="C39" s="19">
        <f t="shared" ref="C39:C44" si="0">B39-$B$33</f>
        <v>-145065.99089273889</v>
      </c>
      <c r="F39" s="3">
        <v>-0.01</v>
      </c>
      <c r="G39" s="19">
        <f ca="1">-'calcoli 20y'!C27</f>
        <v>-152958.17241832608</v>
      </c>
      <c r="H39" s="19">
        <f>'calcoli 20y'!C28</f>
        <v>572.53485631806154</v>
      </c>
      <c r="I39" s="19">
        <f t="shared" ref="I39:I44" si="1">SUM($G$28:$G$29)</f>
        <v>34370</v>
      </c>
      <c r="J39" s="3">
        <v>0</v>
      </c>
      <c r="K39" s="19">
        <f>'calcoli 20y'!M28</f>
        <v>34370</v>
      </c>
      <c r="L39" s="19"/>
    </row>
    <row r="40" spans="1:15" x14ac:dyDescent="0.2">
      <c r="A40" s="3">
        <v>0</v>
      </c>
      <c r="B40" s="19">
        <f>B14</f>
        <v>161000</v>
      </c>
      <c r="C40" s="19">
        <f t="shared" si="0"/>
        <v>-115749.00784589304</v>
      </c>
      <c r="F40" s="3">
        <v>0</v>
      </c>
      <c r="G40" s="19">
        <f ca="1">-'calcoli 20y'!D27</f>
        <v>-168000</v>
      </c>
      <c r="H40" s="19">
        <f>'calcoli 20y'!D28</f>
        <v>700</v>
      </c>
      <c r="I40" s="19">
        <f t="shared" si="1"/>
        <v>34370</v>
      </c>
      <c r="J40" s="3">
        <v>0.02</v>
      </c>
      <c r="K40" s="19">
        <f>'calcoli 20y'!N28</f>
        <v>51072.011999776048</v>
      </c>
      <c r="L40" s="19"/>
      <c r="M40" t="s">
        <v>70</v>
      </c>
      <c r="O40" s="19">
        <f ca="1">VLOOKUP($O$37,F38:K44,2,FALSE)-I38</f>
        <v>-238467.90631090885</v>
      </c>
    </row>
    <row r="41" spans="1:15" x14ac:dyDescent="0.2">
      <c r="A41" s="3">
        <v>0.01</v>
      </c>
      <c r="B41" s="19">
        <f>$B$14*(1+A41)^$B$24</f>
        <v>196450.59643162269</v>
      </c>
      <c r="C41" s="43">
        <f t="shared" si="0"/>
        <v>-80298.411414270347</v>
      </c>
      <c r="F41" s="3">
        <v>0.01</v>
      </c>
      <c r="G41" s="19">
        <f ca="1">-'calcoli 20y'!E27</f>
        <v>-184959.63355629216</v>
      </c>
      <c r="H41" s="19">
        <f>'calcoli 20y'!E28</f>
        <v>854.13302796357721</v>
      </c>
      <c r="I41" s="19">
        <f t="shared" si="1"/>
        <v>34370</v>
      </c>
      <c r="J41" s="3">
        <v>0.04</v>
      </c>
      <c r="K41" s="19">
        <f>'calcoli 20y'!O28</f>
        <v>75308.902426058688</v>
      </c>
      <c r="L41" s="19"/>
      <c r="M41" s="19" t="s">
        <v>59</v>
      </c>
      <c r="O41" s="19">
        <f>VLOOKUP(O38,J38:K44,2,FALSE)</f>
        <v>231224.17325832127</v>
      </c>
    </row>
    <row r="42" spans="1:15" x14ac:dyDescent="0.2">
      <c r="A42" s="3">
        <v>0.02</v>
      </c>
      <c r="B42" s="19">
        <f t="shared" ref="B42:B44" si="2">$B$14*(1+A42)^$B$24</f>
        <v>239237.53075251504</v>
      </c>
      <c r="C42" s="43">
        <f t="shared" si="0"/>
        <v>-37511.477093377995</v>
      </c>
      <c r="F42" s="3">
        <v>0.02</v>
      </c>
      <c r="G42" s="43">
        <f ca="1">-'calcoli 20y'!F27</f>
        <v>-204097.90631090885</v>
      </c>
      <c r="H42" s="43">
        <f>'calcoli 20y'!F28</f>
        <v>1040.1631771848483</v>
      </c>
      <c r="I42" s="19">
        <f t="shared" si="1"/>
        <v>34370</v>
      </c>
      <c r="J42" s="3">
        <v>0.06</v>
      </c>
      <c r="K42" s="43">
        <f>'calcoli 20y'!P28</f>
        <v>110229.2461799556</v>
      </c>
      <c r="L42" s="19"/>
      <c r="M42" s="56" t="s">
        <v>71</v>
      </c>
      <c r="N42" s="56"/>
      <c r="O42" s="45">
        <f ca="1">SUM(O40:O41)</f>
        <v>-7243.7330525875732</v>
      </c>
    </row>
    <row r="43" spans="1:15" x14ac:dyDescent="0.2">
      <c r="A43" s="3">
        <v>0.03</v>
      </c>
      <c r="B43" s="19">
        <f t="shared" si="2"/>
        <v>290783.90878177551</v>
      </c>
      <c r="C43" s="19">
        <f t="shared" si="0"/>
        <v>14034.90093588247</v>
      </c>
      <c r="F43" s="3">
        <v>0.03</v>
      </c>
      <c r="G43" s="19">
        <f ca="1">-'calcoli 20y'!G27</f>
        <v>-225711.14570743588</v>
      </c>
      <c r="H43" s="19">
        <f>'calcoli 20y'!G28</f>
        <v>1264.2778642685901</v>
      </c>
      <c r="I43" s="19">
        <f t="shared" si="1"/>
        <v>34370</v>
      </c>
      <c r="J43" s="3">
        <v>0.08</v>
      </c>
      <c r="K43" s="43">
        <f>'calcoli 20y'!Q28</f>
        <v>160197.09703410073</v>
      </c>
      <c r="L43" s="19"/>
    </row>
    <row r="44" spans="1:15" x14ac:dyDescent="0.2">
      <c r="A44" s="3">
        <v>0.04</v>
      </c>
      <c r="B44" s="19">
        <f t="shared" si="2"/>
        <v>352770.82602838083</v>
      </c>
      <c r="C44" s="19">
        <f t="shared" si="0"/>
        <v>76021.818182487797</v>
      </c>
      <c r="F44" s="3">
        <v>0.04</v>
      </c>
      <c r="G44" s="19">
        <f ca="1">-'calcoli 20y'!H27</f>
        <v>-250135.86003701814</v>
      </c>
      <c r="H44" s="19">
        <f>'calcoli 20y'!H28</f>
        <v>1533.7862001233946</v>
      </c>
      <c r="I44" s="19">
        <f t="shared" si="1"/>
        <v>34370</v>
      </c>
      <c r="J44" s="3">
        <v>0.1</v>
      </c>
      <c r="K44" s="19">
        <f>'calcoli 20y'!R28</f>
        <v>231224.17325832127</v>
      </c>
      <c r="L44" s="19"/>
    </row>
    <row r="45" spans="1:15" x14ac:dyDescent="0.2">
      <c r="K45" s="19"/>
    </row>
    <row r="46" spans="1:15" ht="15" x14ac:dyDescent="0.2">
      <c r="A46" s="23" t="str">
        <f>"Spese mese successivo all'anno "&amp;$B$24</f>
        <v>Spese mese successivo all'anno 20</v>
      </c>
      <c r="F46" s="23" t="str">
        <f>"Spese mese successivo all'anno "&amp;$B$24</f>
        <v>Spese mese successivo all'anno 20</v>
      </c>
      <c r="K46" s="19"/>
    </row>
    <row r="47" spans="1:15" x14ac:dyDescent="0.2">
      <c r="A47" t="s">
        <v>1</v>
      </c>
      <c r="B47">
        <v>0</v>
      </c>
      <c r="F47" t="s">
        <v>64</v>
      </c>
      <c r="G47" s="19">
        <f>H42</f>
        <v>1040.1631771848483</v>
      </c>
      <c r="K47" s="19"/>
    </row>
    <row r="48" spans="1:15" x14ac:dyDescent="0.2">
      <c r="A48" t="s">
        <v>65</v>
      </c>
      <c r="B48" s="19">
        <f>(C19*B40/12)*(1.02)^B24</f>
        <v>199.36460896042917</v>
      </c>
      <c r="F48" t="s">
        <v>65</v>
      </c>
      <c r="G48" s="19">
        <f>G19/2*(1.02)^B24</f>
        <v>239.23753075251503</v>
      </c>
      <c r="K48" s="19"/>
    </row>
    <row r="49" spans="1:11" x14ac:dyDescent="0.2">
      <c r="A49" t="s">
        <v>66</v>
      </c>
      <c r="B49" s="19">
        <f>B15*(1.02)^B24</f>
        <v>148.59473959783543</v>
      </c>
      <c r="F49" t="s">
        <v>66</v>
      </c>
      <c r="G49" s="19">
        <f>G15*(1.02)^B24</f>
        <v>148.59473959783543</v>
      </c>
      <c r="K49" s="19"/>
    </row>
    <row r="50" spans="1:11" x14ac:dyDescent="0.2">
      <c r="A50" s="44" t="s">
        <v>14</v>
      </c>
      <c r="B50" s="45">
        <f>SUM(B47:B49)</f>
        <v>347.95934855826459</v>
      </c>
      <c r="F50" s="44" t="s">
        <v>72</v>
      </c>
      <c r="G50" s="45">
        <f>SUM(G47:G49)</f>
        <v>1427.9954475351988</v>
      </c>
      <c r="K50" s="19"/>
    </row>
    <row r="51" spans="1:11" x14ac:dyDescent="0.2">
      <c r="A51" s="57"/>
      <c r="B51" s="58"/>
      <c r="F51" t="s">
        <v>73</v>
      </c>
      <c r="G51" s="19">
        <f>AVERAGE(K41:K42)*0.03/12</f>
        <v>231.92268575751788</v>
      </c>
      <c r="H51" t="s">
        <v>74</v>
      </c>
      <c r="K51" s="19"/>
    </row>
    <row r="52" spans="1:11" x14ac:dyDescent="0.2">
      <c r="A52" s="57"/>
      <c r="B52" s="58"/>
      <c r="F52" s="44" t="s">
        <v>14</v>
      </c>
      <c r="G52" s="45">
        <f>G50-G51</f>
        <v>1196.0727617776809</v>
      </c>
      <c r="K52" s="19"/>
    </row>
    <row r="54" spans="1:11" ht="16" x14ac:dyDescent="0.2">
      <c r="A54" s="54" t="s">
        <v>29</v>
      </c>
      <c r="B54" s="51"/>
      <c r="C54" s="54"/>
      <c r="D54" s="65" t="s">
        <v>88</v>
      </c>
      <c r="E54" s="65"/>
      <c r="F54" s="65"/>
      <c r="G54" s="65"/>
    </row>
    <row r="55" spans="1:11" x14ac:dyDescent="0.2">
      <c r="A55" t="s">
        <v>76</v>
      </c>
      <c r="B55" s="64">
        <v>0.35399999999999998</v>
      </c>
      <c r="E55" s="68"/>
      <c r="F55" s="67" t="s">
        <v>90</v>
      </c>
      <c r="G55" s="67" t="s">
        <v>91</v>
      </c>
    </row>
    <row r="56" spans="1:11" x14ac:dyDescent="0.2">
      <c r="A56" t="s">
        <v>77</v>
      </c>
      <c r="B56" s="64">
        <v>0.11835</v>
      </c>
      <c r="E56" s="69" t="s">
        <v>89</v>
      </c>
      <c r="F56" s="19">
        <f>SUM(B16:B17)</f>
        <v>330.93127962085305</v>
      </c>
      <c r="G56" s="66">
        <f>F56/12</f>
        <v>27.577606635071088</v>
      </c>
    </row>
    <row r="57" spans="1:11" x14ac:dyDescent="0.2">
      <c r="A57" t="s">
        <v>30</v>
      </c>
      <c r="B57">
        <v>10.55</v>
      </c>
      <c r="E57" s="69" t="s">
        <v>92</v>
      </c>
      <c r="F57" s="19">
        <f>SUM(G16:G17)</f>
        <v>424.60521327014214</v>
      </c>
      <c r="G57" s="66">
        <f>F57/12</f>
        <v>35.383767772511845</v>
      </c>
    </row>
    <row r="58" spans="1:11" x14ac:dyDescent="0.2">
      <c r="A58" t="s">
        <v>32</v>
      </c>
      <c r="B58" s="48">
        <v>2000</v>
      </c>
    </row>
    <row r="60" spans="1:11" x14ac:dyDescent="0.2">
      <c r="A60" s="61" t="s">
        <v>78</v>
      </c>
    </row>
    <row r="61" spans="1:11" x14ac:dyDescent="0.2">
      <c r="A61" s="62" t="s">
        <v>81</v>
      </c>
    </row>
    <row r="62" spans="1:11" x14ac:dyDescent="0.2">
      <c r="A62" s="62" t="s">
        <v>82</v>
      </c>
    </row>
    <row r="63" spans="1:11" x14ac:dyDescent="0.2">
      <c r="A63" s="62" t="s">
        <v>83</v>
      </c>
    </row>
    <row r="64" spans="1:11" x14ac:dyDescent="0.2">
      <c r="A64" s="63" t="s">
        <v>84</v>
      </c>
    </row>
    <row r="65" spans="1:1" x14ac:dyDescent="0.2">
      <c r="A65" s="63" t="s">
        <v>85</v>
      </c>
    </row>
    <row r="66" spans="1:1" x14ac:dyDescent="0.2">
      <c r="A66" s="62" t="s">
        <v>87</v>
      </c>
    </row>
    <row r="67" spans="1:1" x14ac:dyDescent="0.2">
      <c r="A67" s="62" t="s">
        <v>86</v>
      </c>
    </row>
    <row r="68" spans="1:1" x14ac:dyDescent="0.2">
      <c r="A68" s="62" t="s">
        <v>93</v>
      </c>
    </row>
    <row r="70" spans="1:1" x14ac:dyDescent="0.2">
      <c r="A70" s="62" t="s">
        <v>94</v>
      </c>
    </row>
    <row r="71" spans="1:1" x14ac:dyDescent="0.2">
      <c r="A71" s="62" t="s">
        <v>95</v>
      </c>
    </row>
    <row r="72" spans="1:1" x14ac:dyDescent="0.2">
      <c r="A72" s="62" t="s">
        <v>96</v>
      </c>
    </row>
    <row r="73" spans="1:1" x14ac:dyDescent="0.2">
      <c r="A73" s="62" t="s">
        <v>97</v>
      </c>
    </row>
  </sheetData>
  <dataValidations count="5">
    <dataValidation type="list" allowBlank="1" showInputMessage="1" showErrorMessage="1" sqref="B24" xr:uid="{9F55B64A-A91C-425C-A917-388D571441A0}">
      <formula1>"10,15,20"</formula1>
    </dataValidation>
    <dataValidation type="decimal" allowBlank="1" showInputMessage="1" showErrorMessage="1" sqref="C22" xr:uid="{336DB9E3-2EB8-49A1-B0CF-BE9720733D1D}">
      <formula1>0.01</formula1>
      <formula2>0.99</formula2>
    </dataValidation>
    <dataValidation type="list" allowBlank="1" showInputMessage="1" showErrorMessage="1" sqref="O37" xr:uid="{6D7476D9-F999-4FD1-A261-91C2A8FC0A34}">
      <formula1>$F$38:$F$44</formula1>
    </dataValidation>
    <dataValidation type="list" allowBlank="1" showInputMessage="1" showErrorMessage="1" sqref="O38" xr:uid="{161A3B20-5F5D-4866-A7D6-68EC3B8EB96C}">
      <formula1>$J$38:$J$44</formula1>
    </dataValidation>
    <dataValidation type="list" allowBlank="1" showInputMessage="1" showErrorMessage="1" sqref="B10 G10" xr:uid="{C7CC3B05-868E-40CC-9C76-A334B66CE43D}">
      <formula1>"A gas/metano,Pompa di calore"</formula1>
    </dataValidation>
  </dataValidations>
  <hyperlinks>
    <hyperlink ref="E1" r:id="rId1" xr:uid="{94443669-7FDD-A14E-8CC3-B62DD2CEE7B7}"/>
  </hyperlinks>
  <pageMargins left="0.7" right="0.7" top="0.75" bottom="0.75" header="0.3" footer="0.3"/>
  <pageSetup paperSize="9" orientation="portrait" horizontalDpi="360" verticalDpi="36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458E-087D-42E8-A7CE-767DA8AC9CFD}">
  <dimension ref="A1:L313"/>
  <sheetViews>
    <sheetView topLeftCell="A42" workbookViewId="0">
      <selection activeCell="C10" sqref="C10"/>
    </sheetView>
  </sheetViews>
  <sheetFormatPr baseColWidth="10" defaultColWidth="11.1640625" defaultRowHeight="19.25" customHeight="1" x14ac:dyDescent="0.2"/>
  <cols>
    <col min="1" max="1" width="10.1640625" style="7" customWidth="1"/>
    <col min="2" max="2" width="12" style="7" customWidth="1"/>
    <col min="3" max="3" width="10.5" style="7" bestFit="1" customWidth="1"/>
    <col min="4" max="4" width="11.83203125" style="7" customWidth="1"/>
    <col min="5" max="5" width="12.83203125" style="7" customWidth="1"/>
    <col min="6" max="6" width="13.83203125" style="7" customWidth="1"/>
    <col min="7" max="7" width="10.6640625" style="7" customWidth="1"/>
    <col min="8" max="8" width="11.1640625" style="7" bestFit="1" customWidth="1"/>
    <col min="9" max="10" width="11.33203125" style="7" customWidth="1"/>
    <col min="11" max="11" width="13.33203125" style="7" customWidth="1"/>
    <col min="12" max="16384" width="11.1640625" style="7"/>
  </cols>
  <sheetData>
    <row r="1" spans="1:12" ht="19.25" customHeight="1" x14ac:dyDescent="0.2">
      <c r="A1" s="26" t="s">
        <v>36</v>
      </c>
      <c r="B1" s="25"/>
      <c r="C1" s="25"/>
      <c r="D1" s="25"/>
    </row>
    <row r="2" spans="1:12" ht="19.25" customHeight="1" x14ac:dyDescent="0.2">
      <c r="A2" s="25" t="s">
        <v>38</v>
      </c>
      <c r="B2" s="25">
        <v>10</v>
      </c>
      <c r="C2" s="25">
        <v>15</v>
      </c>
      <c r="D2" s="25">
        <v>20</v>
      </c>
      <c r="J2" s="25"/>
      <c r="K2" s="25"/>
      <c r="L2" s="25"/>
    </row>
    <row r="3" spans="1:12" ht="19.25" customHeight="1" x14ac:dyDescent="0.2">
      <c r="A3" s="29">
        <v>0.01</v>
      </c>
      <c r="B3" s="70">
        <v>3.95E-2</v>
      </c>
      <c r="C3" s="70">
        <v>3.8699999999999998E-2</v>
      </c>
      <c r="D3" s="70">
        <v>3.7600000000000001E-2</v>
      </c>
      <c r="F3" s="7" t="s">
        <v>39</v>
      </c>
      <c r="J3" s="25"/>
      <c r="K3" s="25"/>
      <c r="L3" s="25"/>
    </row>
    <row r="4" spans="1:12" ht="19.25" customHeight="1" x14ac:dyDescent="0.2">
      <c r="A4" s="29">
        <v>0.7</v>
      </c>
      <c r="B4" s="70">
        <v>3.95E-2</v>
      </c>
      <c r="C4" s="70">
        <v>3.8699999999999998E-2</v>
      </c>
      <c r="D4" s="70">
        <v>3.7600000000000001E-2</v>
      </c>
      <c r="F4" s="7" t="s">
        <v>8</v>
      </c>
      <c r="G4" s="27">
        <f>1-'calcolo rata mutuo'!C22</f>
        <v>0.8</v>
      </c>
      <c r="J4" s="25"/>
      <c r="K4" s="25"/>
      <c r="L4" s="25"/>
    </row>
    <row r="5" spans="1:12" ht="19.25" customHeight="1" x14ac:dyDescent="0.2">
      <c r="A5" s="29">
        <v>0.8</v>
      </c>
      <c r="B5" s="70">
        <v>4.0599999999999997E-2</v>
      </c>
      <c r="C5" s="70">
        <v>3.8300000000000001E-2</v>
      </c>
      <c r="D5" s="70">
        <v>3.7999999999999999E-2</v>
      </c>
      <c r="F5" s="7" t="s">
        <v>6</v>
      </c>
      <c r="G5" s="28">
        <f>'calcolo rata mutuo'!B24</f>
        <v>20</v>
      </c>
      <c r="J5" s="25"/>
      <c r="K5" s="25"/>
      <c r="L5" s="25"/>
    </row>
    <row r="6" spans="1:12" ht="19.25" customHeight="1" x14ac:dyDescent="0.2">
      <c r="A6" s="29">
        <v>0.9</v>
      </c>
      <c r="B6" s="70">
        <v>4.3799999999999999E-2</v>
      </c>
      <c r="C6" s="70">
        <v>4.3099999999999999E-2</v>
      </c>
      <c r="D6" s="70">
        <v>4.2700000000000002E-2</v>
      </c>
      <c r="F6" s="31" t="s">
        <v>10</v>
      </c>
      <c r="G6" s="71">
        <f>INDEX($A$2:$D$6,MATCH(G4,A2:A6,1),MATCH(G5,A2:D2,1))</f>
        <v>3.7999999999999999E-2</v>
      </c>
    </row>
    <row r="8" spans="1:12" ht="14" x14ac:dyDescent="0.2">
      <c r="A8" s="7" t="s">
        <v>5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tr">
        <f>D8</f>
        <v>Ammontare</v>
      </c>
      <c r="I8" s="7" t="s">
        <v>7</v>
      </c>
    </row>
    <row r="9" spans="1:12" ht="14" x14ac:dyDescent="0.2">
      <c r="A9" s="7">
        <f>'calcolo rata mutuo'!B24*12</f>
        <v>240</v>
      </c>
      <c r="B9" s="18">
        <f ca="1">TODAY()</f>
        <v>45157</v>
      </c>
      <c r="C9" s="60">
        <f>'calcolo rata mutuo'!B25</f>
        <v>3.7999999999999999E-2</v>
      </c>
      <c r="D9" s="30">
        <f>'calcolo rata mutuo'!B23</f>
        <v>128800</v>
      </c>
      <c r="E9" s="18">
        <f ca="1">EDATE(B9,A9)</f>
        <v>52462</v>
      </c>
      <c r="F9" s="30">
        <f>-PMT(C9/12,A9,D9)</f>
        <v>766.99586602455429</v>
      </c>
      <c r="G9" s="30">
        <f>F9*A9</f>
        <v>184079.00784589304</v>
      </c>
      <c r="H9" s="30">
        <f>D9</f>
        <v>128800</v>
      </c>
      <c r="I9" s="30">
        <f>G9-D9</f>
        <v>55279.007845893037</v>
      </c>
    </row>
    <row r="10" spans="1:12" ht="14" x14ac:dyDescent="0.2"/>
    <row r="11" spans="1:12" ht="14" x14ac:dyDescent="0.2">
      <c r="A11" s="8" t="s">
        <v>37</v>
      </c>
      <c r="B11" s="8" t="s">
        <v>15</v>
      </c>
      <c r="C11" s="8" t="s">
        <v>10</v>
      </c>
      <c r="D11" s="8" t="s">
        <v>16</v>
      </c>
      <c r="E11" s="8" t="s">
        <v>17</v>
      </c>
      <c r="F11" s="8" t="s">
        <v>13</v>
      </c>
      <c r="G11" s="8" t="s">
        <v>11</v>
      </c>
    </row>
    <row r="12" spans="1:12" ht="19.25" customHeight="1" x14ac:dyDescent="0.2">
      <c r="A12" s="9">
        <f>IFERROR(IF(INDEX(A11:A12,1)=A$11,1,IF($A$9&gt;=#REF!+1,#REF!+1,"")),"")</f>
        <v>1</v>
      </c>
      <c r="B12" s="10">
        <f t="shared" ref="B12:B75" ca="1" si="0">IF(A12="","",EDATE($B$9,A12))</f>
        <v>45188</v>
      </c>
      <c r="C12" s="20">
        <f t="shared" ref="C12:C75" si="1">IF(A12="","",$C$9)</f>
        <v>3.7999999999999999E-2</v>
      </c>
      <c r="D12" s="30">
        <f ca="1">IFERROR(F12-E12,"")</f>
        <v>359.12919935788761</v>
      </c>
      <c r="E12" s="30">
        <f t="shared" ref="E12:E75" si="2">IFERROR(-IPMT($C$9/12,A12,$A$9,$D$9),"")</f>
        <v>407.86666666666667</v>
      </c>
      <c r="F12" s="30">
        <f t="shared" ref="F12:F75" ca="1" si="3">IF(B12="","",$F$9)</f>
        <v>766.99586602455429</v>
      </c>
      <c r="G12" s="30">
        <f t="shared" ref="G12:G75" si="4">IFERROR(-FV($C$9/12,A12,-$F$9,$D$9),"")</f>
        <v>128440.87080064211</v>
      </c>
      <c r="H12" s="12"/>
      <c r="I12" s="12"/>
    </row>
    <row r="13" spans="1:12" ht="19.25" customHeight="1" x14ac:dyDescent="0.2">
      <c r="A13" s="9">
        <f>IFERROR(IF(INDEX(A12:A13,1)=A$11,1,IF($A$9&gt;=A12+1,A12+1,"")),"")</f>
        <v>2</v>
      </c>
      <c r="B13" s="10">
        <f t="shared" ca="1" si="0"/>
        <v>45218</v>
      </c>
      <c r="C13" s="20">
        <f t="shared" si="1"/>
        <v>3.7999999999999999E-2</v>
      </c>
      <c r="D13" s="30">
        <f t="shared" ref="D13:D76" ca="1" si="5">IFERROR(F13-E13,"")</f>
        <v>360.26644182252102</v>
      </c>
      <c r="E13" s="30">
        <f t="shared" si="2"/>
        <v>406.72942420203327</v>
      </c>
      <c r="F13" s="30">
        <f t="shared" ca="1" si="3"/>
        <v>766.99586602455429</v>
      </c>
      <c r="G13" s="30">
        <f t="shared" si="4"/>
        <v>128080.60435881958</v>
      </c>
      <c r="H13" s="13"/>
      <c r="I13" s="13"/>
    </row>
    <row r="14" spans="1:12" ht="19.25" customHeight="1" x14ac:dyDescent="0.2">
      <c r="A14" s="9">
        <f t="shared" ref="A14:A75" si="6">IFERROR(IF(INDEX(A12:A14,1)=A$11,1,IF($A$9&gt;=A13+1,A13+1,"")),"")</f>
        <v>3</v>
      </c>
      <c r="B14" s="10">
        <f t="shared" ca="1" si="0"/>
        <v>45249</v>
      </c>
      <c r="C14" s="20">
        <f t="shared" si="1"/>
        <v>3.7999999999999999E-2</v>
      </c>
      <c r="D14" s="30">
        <f t="shared" ca="1" si="5"/>
        <v>361.407285554959</v>
      </c>
      <c r="E14" s="30">
        <f t="shared" si="2"/>
        <v>405.58858046959529</v>
      </c>
      <c r="F14" s="30">
        <f t="shared" ca="1" si="3"/>
        <v>766.99586602455429</v>
      </c>
      <c r="G14" s="30">
        <f t="shared" si="4"/>
        <v>127719.1970732646</v>
      </c>
      <c r="H14" s="14"/>
      <c r="I14" s="13"/>
    </row>
    <row r="15" spans="1:12" ht="19.25" customHeight="1" x14ac:dyDescent="0.2">
      <c r="A15" s="9">
        <f t="shared" si="6"/>
        <v>4</v>
      </c>
      <c r="B15" s="10">
        <f t="shared" ca="1" si="0"/>
        <v>45279</v>
      </c>
      <c r="C15" s="20">
        <f t="shared" si="1"/>
        <v>3.7999999999999999E-2</v>
      </c>
      <c r="D15" s="30">
        <f t="shared" ca="1" si="5"/>
        <v>362.55174195921632</v>
      </c>
      <c r="E15" s="30">
        <f t="shared" si="2"/>
        <v>404.44412406533797</v>
      </c>
      <c r="F15" s="30">
        <f t="shared" ca="1" si="3"/>
        <v>766.99586602455429</v>
      </c>
      <c r="G15" s="30">
        <f t="shared" si="4"/>
        <v>127356.64533130538</v>
      </c>
      <c r="H15" s="15"/>
      <c r="I15" s="13"/>
    </row>
    <row r="16" spans="1:12" ht="19.25" customHeight="1" x14ac:dyDescent="0.2">
      <c r="A16" s="9">
        <f t="shared" si="6"/>
        <v>5</v>
      </c>
      <c r="B16" s="10">
        <f t="shared" ca="1" si="0"/>
        <v>45310</v>
      </c>
      <c r="C16" s="20">
        <f t="shared" si="1"/>
        <v>3.7999999999999999E-2</v>
      </c>
      <c r="D16" s="30">
        <f t="shared" ca="1" si="5"/>
        <v>363.6998224754206</v>
      </c>
      <c r="E16" s="30">
        <f t="shared" si="2"/>
        <v>403.29604354913369</v>
      </c>
      <c r="F16" s="30">
        <f t="shared" ca="1" si="3"/>
        <v>766.99586602455429</v>
      </c>
      <c r="G16" s="30">
        <f t="shared" si="4"/>
        <v>126992.94550882994</v>
      </c>
      <c r="H16" s="16"/>
    </row>
    <row r="17" spans="1:8" ht="19.25" customHeight="1" x14ac:dyDescent="0.2">
      <c r="A17" s="9">
        <f t="shared" si="6"/>
        <v>6</v>
      </c>
      <c r="B17" s="10">
        <f t="shared" ca="1" si="0"/>
        <v>45341</v>
      </c>
      <c r="C17" s="20">
        <f t="shared" si="1"/>
        <v>3.7999999999999999E-2</v>
      </c>
      <c r="D17" s="30">
        <f t="shared" ca="1" si="5"/>
        <v>364.85153857992606</v>
      </c>
      <c r="E17" s="30">
        <f t="shared" si="2"/>
        <v>402.14432744462823</v>
      </c>
      <c r="F17" s="30">
        <f t="shared" ca="1" si="3"/>
        <v>766.99586602455429</v>
      </c>
      <c r="G17" s="30">
        <f t="shared" si="4"/>
        <v>126628.09397025002</v>
      </c>
      <c r="H17" s="17"/>
    </row>
    <row r="18" spans="1:8" ht="19.25" customHeight="1" x14ac:dyDescent="0.2">
      <c r="A18" s="9">
        <f t="shared" si="6"/>
        <v>7</v>
      </c>
      <c r="B18" s="10">
        <f t="shared" ca="1" si="0"/>
        <v>45370</v>
      </c>
      <c r="C18" s="20">
        <f t="shared" si="1"/>
        <v>3.7999999999999999E-2</v>
      </c>
      <c r="D18" s="30">
        <f t="shared" ca="1" si="5"/>
        <v>366.00690178542908</v>
      </c>
      <c r="E18" s="30">
        <f t="shared" si="2"/>
        <v>400.98896423912521</v>
      </c>
      <c r="F18" s="30">
        <f t="shared" ca="1" si="3"/>
        <v>766.99586602455429</v>
      </c>
      <c r="G18" s="30">
        <f t="shared" si="4"/>
        <v>126262.08706846456</v>
      </c>
    </row>
    <row r="19" spans="1:8" ht="19.25" customHeight="1" x14ac:dyDescent="0.2">
      <c r="A19" s="9">
        <f t="shared" si="6"/>
        <v>8</v>
      </c>
      <c r="B19" s="10">
        <f t="shared" ca="1" si="0"/>
        <v>45401</v>
      </c>
      <c r="C19" s="20">
        <f t="shared" si="1"/>
        <v>3.7999999999999999E-2</v>
      </c>
      <c r="D19" s="30">
        <f t="shared" ca="1" si="5"/>
        <v>367.16592364108305</v>
      </c>
      <c r="E19" s="30">
        <f t="shared" si="2"/>
        <v>399.82994238347123</v>
      </c>
      <c r="F19" s="30">
        <f t="shared" ca="1" si="3"/>
        <v>766.99586602455429</v>
      </c>
      <c r="G19" s="30">
        <f t="shared" si="4"/>
        <v>125894.92114482349</v>
      </c>
    </row>
    <row r="20" spans="1:8" ht="19.25" customHeight="1" x14ac:dyDescent="0.2">
      <c r="A20" s="9">
        <f t="shared" si="6"/>
        <v>9</v>
      </c>
      <c r="B20" s="10">
        <f t="shared" ca="1" si="0"/>
        <v>45431</v>
      </c>
      <c r="C20" s="20">
        <f t="shared" si="1"/>
        <v>3.7999999999999999E-2</v>
      </c>
      <c r="D20" s="30">
        <f t="shared" ca="1" si="5"/>
        <v>368.32861573261306</v>
      </c>
      <c r="E20" s="30">
        <f t="shared" si="2"/>
        <v>398.66725029194123</v>
      </c>
      <c r="F20" s="30">
        <f t="shared" ca="1" si="3"/>
        <v>766.99586602455429</v>
      </c>
      <c r="G20" s="30">
        <f t="shared" si="4"/>
        <v>125526.59252909086</v>
      </c>
    </row>
    <row r="21" spans="1:8" ht="19.25" customHeight="1" x14ac:dyDescent="0.2">
      <c r="A21" s="9">
        <f t="shared" si="6"/>
        <v>10</v>
      </c>
      <c r="B21" s="10">
        <f t="shared" ca="1" si="0"/>
        <v>45462</v>
      </c>
      <c r="C21" s="20">
        <f t="shared" si="1"/>
        <v>3.7999999999999999E-2</v>
      </c>
      <c r="D21" s="30">
        <f t="shared" ca="1" si="5"/>
        <v>369.49498968243307</v>
      </c>
      <c r="E21" s="30">
        <f t="shared" si="2"/>
        <v>397.50087634212122</v>
      </c>
      <c r="F21" s="30">
        <f t="shared" ca="1" si="3"/>
        <v>766.99586602455429</v>
      </c>
      <c r="G21" s="30">
        <f t="shared" si="4"/>
        <v>125157.09753940842</v>
      </c>
    </row>
    <row r="22" spans="1:8" ht="19.25" customHeight="1" x14ac:dyDescent="0.2">
      <c r="A22" s="9">
        <f t="shared" si="6"/>
        <v>11</v>
      </c>
      <c r="B22" s="10">
        <f t="shared" ca="1" si="0"/>
        <v>45492</v>
      </c>
      <c r="C22" s="20">
        <f t="shared" si="1"/>
        <v>3.7999999999999999E-2</v>
      </c>
      <c r="D22" s="30">
        <f t="shared" ca="1" si="5"/>
        <v>370.6650571497608</v>
      </c>
      <c r="E22" s="30">
        <f t="shared" si="2"/>
        <v>396.33080887479349</v>
      </c>
      <c r="F22" s="30">
        <f t="shared" ca="1" si="3"/>
        <v>766.99586602455429</v>
      </c>
      <c r="G22" s="30">
        <f t="shared" si="4"/>
        <v>124786.43248225865</v>
      </c>
    </row>
    <row r="23" spans="1:8" ht="19.25" customHeight="1" x14ac:dyDescent="0.2">
      <c r="A23" s="9">
        <f t="shared" si="6"/>
        <v>12</v>
      </c>
      <c r="B23" s="10">
        <f t="shared" ca="1" si="0"/>
        <v>45523</v>
      </c>
      <c r="C23" s="20">
        <f t="shared" si="1"/>
        <v>3.7999999999999999E-2</v>
      </c>
      <c r="D23" s="30">
        <f t="shared" ca="1" si="5"/>
        <v>371.83882983073494</v>
      </c>
      <c r="E23" s="30">
        <f t="shared" si="2"/>
        <v>395.15703619381935</v>
      </c>
      <c r="F23" s="30">
        <f t="shared" ca="1" si="3"/>
        <v>766.99586602455429</v>
      </c>
      <c r="G23" s="30">
        <f t="shared" si="4"/>
        <v>124414.59365242791</v>
      </c>
    </row>
    <row r="24" spans="1:8" ht="19.25" customHeight="1" x14ac:dyDescent="0.2">
      <c r="A24" s="9">
        <f t="shared" si="6"/>
        <v>13</v>
      </c>
      <c r="B24" s="10">
        <f t="shared" ca="1" si="0"/>
        <v>45554</v>
      </c>
      <c r="C24" s="20">
        <f t="shared" si="1"/>
        <v>3.7999999999999999E-2</v>
      </c>
      <c r="D24" s="30">
        <f t="shared" ca="1" si="5"/>
        <v>373.01631945853228</v>
      </c>
      <c r="E24" s="30">
        <f t="shared" si="2"/>
        <v>393.97954656602201</v>
      </c>
      <c r="F24" s="30">
        <f t="shared" ca="1" si="3"/>
        <v>766.99586602455429</v>
      </c>
      <c r="G24" s="30">
        <f t="shared" si="4"/>
        <v>124041.57733296935</v>
      </c>
      <c r="H24" s="18"/>
    </row>
    <row r="25" spans="1:8" ht="19.25" customHeight="1" x14ac:dyDescent="0.2">
      <c r="A25" s="9">
        <f t="shared" si="6"/>
        <v>14</v>
      </c>
      <c r="B25" s="10">
        <f t="shared" ca="1" si="0"/>
        <v>45584</v>
      </c>
      <c r="C25" s="20">
        <f t="shared" si="1"/>
        <v>3.7999999999999999E-2</v>
      </c>
      <c r="D25" s="30">
        <f t="shared" ca="1" si="5"/>
        <v>374.19753780348435</v>
      </c>
      <c r="E25" s="30">
        <f t="shared" si="2"/>
        <v>392.79832822106994</v>
      </c>
      <c r="F25" s="30">
        <f t="shared" ca="1" si="3"/>
        <v>766.99586602455429</v>
      </c>
      <c r="G25" s="30">
        <f t="shared" si="4"/>
        <v>123667.37979516586</v>
      </c>
    </row>
    <row r="26" spans="1:8" ht="19.25" customHeight="1" x14ac:dyDescent="0.2">
      <c r="A26" s="9">
        <f t="shared" si="6"/>
        <v>15</v>
      </c>
      <c r="B26" s="10">
        <f t="shared" ca="1" si="0"/>
        <v>45615</v>
      </c>
      <c r="C26" s="20">
        <f t="shared" si="1"/>
        <v>3.7999999999999999E-2</v>
      </c>
      <c r="D26" s="30">
        <f t="shared" ca="1" si="5"/>
        <v>375.38249667319531</v>
      </c>
      <c r="E26" s="30">
        <f t="shared" si="2"/>
        <v>391.61336935135898</v>
      </c>
      <c r="F26" s="30">
        <f t="shared" ca="1" si="3"/>
        <v>766.99586602455429</v>
      </c>
      <c r="G26" s="30">
        <f t="shared" si="4"/>
        <v>123291.99729849263</v>
      </c>
    </row>
    <row r="27" spans="1:8" ht="19.25" customHeight="1" x14ac:dyDescent="0.2">
      <c r="A27" s="9">
        <f t="shared" si="6"/>
        <v>16</v>
      </c>
      <c r="B27" s="10">
        <f t="shared" ca="1" si="0"/>
        <v>45645</v>
      </c>
      <c r="C27" s="20">
        <f t="shared" si="1"/>
        <v>3.7999999999999999E-2</v>
      </c>
      <c r="D27" s="30">
        <f t="shared" ca="1" si="5"/>
        <v>376.57120791266038</v>
      </c>
      <c r="E27" s="30">
        <f t="shared" si="2"/>
        <v>390.4246581118939</v>
      </c>
      <c r="F27" s="30">
        <f t="shared" ca="1" si="3"/>
        <v>766.99586602455429</v>
      </c>
      <c r="G27" s="30">
        <f t="shared" si="4"/>
        <v>122915.42609057997</v>
      </c>
    </row>
    <row r="28" spans="1:8" ht="19.25" customHeight="1" x14ac:dyDescent="0.2">
      <c r="A28" s="9">
        <f t="shared" si="6"/>
        <v>17</v>
      </c>
      <c r="B28" s="10">
        <f t="shared" ca="1" si="0"/>
        <v>45676</v>
      </c>
      <c r="C28" s="20">
        <f t="shared" si="1"/>
        <v>3.7999999999999999E-2</v>
      </c>
      <c r="D28" s="30">
        <f t="shared" ca="1" si="5"/>
        <v>377.76368340438393</v>
      </c>
      <c r="E28" s="30">
        <f t="shared" si="2"/>
        <v>389.23218262017036</v>
      </c>
      <c r="F28" s="30">
        <f t="shared" ca="1" si="3"/>
        <v>766.99586602455429</v>
      </c>
      <c r="G28" s="30">
        <f t="shared" si="4"/>
        <v>122537.66240717558</v>
      </c>
    </row>
    <row r="29" spans="1:8" ht="19.25" customHeight="1" x14ac:dyDescent="0.2">
      <c r="A29" s="9">
        <f t="shared" si="6"/>
        <v>18</v>
      </c>
      <c r="B29" s="10">
        <f t="shared" ca="1" si="0"/>
        <v>45707</v>
      </c>
      <c r="C29" s="20">
        <f t="shared" si="1"/>
        <v>3.7999999999999999E-2</v>
      </c>
      <c r="D29" s="30">
        <f t="shared" ca="1" si="5"/>
        <v>378.95993506849777</v>
      </c>
      <c r="E29" s="30">
        <f t="shared" si="2"/>
        <v>388.03593095605652</v>
      </c>
      <c r="F29" s="30">
        <f t="shared" ca="1" si="3"/>
        <v>766.99586602455429</v>
      </c>
      <c r="G29" s="30">
        <f t="shared" si="4"/>
        <v>122158.70247210709</v>
      </c>
    </row>
    <row r="30" spans="1:8" ht="19.25" customHeight="1" x14ac:dyDescent="0.2">
      <c r="A30" s="9">
        <f t="shared" si="6"/>
        <v>19</v>
      </c>
      <c r="B30" s="10">
        <f t="shared" ca="1" si="0"/>
        <v>45735</v>
      </c>
      <c r="C30" s="20">
        <f t="shared" si="1"/>
        <v>3.7999999999999999E-2</v>
      </c>
      <c r="D30" s="30">
        <f t="shared" ca="1" si="5"/>
        <v>380.15997486288137</v>
      </c>
      <c r="E30" s="30">
        <f t="shared" si="2"/>
        <v>386.83589116167292</v>
      </c>
      <c r="F30" s="30">
        <f t="shared" ca="1" si="3"/>
        <v>766.99586602455429</v>
      </c>
      <c r="G30" s="30">
        <f t="shared" si="4"/>
        <v>121778.54249724418</v>
      </c>
    </row>
    <row r="31" spans="1:8" ht="19.25" customHeight="1" x14ac:dyDescent="0.2">
      <c r="A31" s="9">
        <f t="shared" si="6"/>
        <v>20</v>
      </c>
      <c r="B31" s="10">
        <f t="shared" ca="1" si="0"/>
        <v>45766</v>
      </c>
      <c r="C31" s="20">
        <f t="shared" si="1"/>
        <v>3.7999999999999999E-2</v>
      </c>
      <c r="D31" s="30">
        <f t="shared" ca="1" si="5"/>
        <v>381.36381478328053</v>
      </c>
      <c r="E31" s="30">
        <f t="shared" si="2"/>
        <v>385.63205124127376</v>
      </c>
      <c r="F31" s="30">
        <f t="shared" ca="1" si="3"/>
        <v>766.99586602455429</v>
      </c>
      <c r="G31" s="30">
        <f t="shared" si="4"/>
        <v>121397.17868246089</v>
      </c>
    </row>
    <row r="32" spans="1:8" ht="19.25" customHeight="1" x14ac:dyDescent="0.2">
      <c r="A32" s="9">
        <f t="shared" si="6"/>
        <v>21</v>
      </c>
      <c r="B32" s="10">
        <f t="shared" ca="1" si="0"/>
        <v>45796</v>
      </c>
      <c r="C32" s="20">
        <f t="shared" si="1"/>
        <v>3.7999999999999999E-2</v>
      </c>
      <c r="D32" s="30">
        <f t="shared" ca="1" si="5"/>
        <v>382.57146686342753</v>
      </c>
      <c r="E32" s="30">
        <f t="shared" si="2"/>
        <v>384.42439916112676</v>
      </c>
      <c r="F32" s="30">
        <f t="shared" ca="1" si="3"/>
        <v>766.99586602455429</v>
      </c>
      <c r="G32" s="30">
        <f t="shared" si="4"/>
        <v>121014.60721559747</v>
      </c>
    </row>
    <row r="33" spans="1:7" ht="19.25" customHeight="1" x14ac:dyDescent="0.2">
      <c r="A33" s="9">
        <f t="shared" si="6"/>
        <v>22</v>
      </c>
      <c r="B33" s="10">
        <f t="shared" ca="1" si="0"/>
        <v>45827</v>
      </c>
      <c r="C33" s="20">
        <f t="shared" si="1"/>
        <v>3.7999999999999999E-2</v>
      </c>
      <c r="D33" s="30">
        <f t="shared" ca="1" si="5"/>
        <v>383.78294317516173</v>
      </c>
      <c r="E33" s="30">
        <f t="shared" si="2"/>
        <v>383.21292284939256</v>
      </c>
      <c r="F33" s="30">
        <f t="shared" ca="1" si="3"/>
        <v>766.99586602455429</v>
      </c>
      <c r="G33" s="30">
        <f t="shared" si="4"/>
        <v>120630.82427242231</v>
      </c>
    </row>
    <row r="34" spans="1:7" ht="19.25" customHeight="1" x14ac:dyDescent="0.2">
      <c r="A34" s="9">
        <f t="shared" si="6"/>
        <v>23</v>
      </c>
      <c r="B34" s="10">
        <f t="shared" ca="1" si="0"/>
        <v>45857</v>
      </c>
      <c r="C34" s="20">
        <f t="shared" si="1"/>
        <v>3.7999999999999999E-2</v>
      </c>
      <c r="D34" s="30">
        <f t="shared" ca="1" si="5"/>
        <v>384.9982558285497</v>
      </c>
      <c r="E34" s="30">
        <f t="shared" si="2"/>
        <v>381.99761019600459</v>
      </c>
      <c r="F34" s="30">
        <f t="shared" ca="1" si="3"/>
        <v>766.99586602455429</v>
      </c>
      <c r="G34" s="30">
        <f t="shared" si="4"/>
        <v>120245.82601659372</v>
      </c>
    </row>
    <row r="35" spans="1:7" ht="19.25" customHeight="1" x14ac:dyDescent="0.2">
      <c r="A35" s="9">
        <f t="shared" si="6"/>
        <v>24</v>
      </c>
      <c r="B35" s="10">
        <f t="shared" ca="1" si="0"/>
        <v>45888</v>
      </c>
      <c r="C35" s="20">
        <f t="shared" si="1"/>
        <v>3.7999999999999999E-2</v>
      </c>
      <c r="D35" s="30">
        <f t="shared" ca="1" si="5"/>
        <v>386.21741697200684</v>
      </c>
      <c r="E35" s="30">
        <f t="shared" si="2"/>
        <v>380.77844905254744</v>
      </c>
      <c r="F35" s="30">
        <f t="shared" ca="1" si="3"/>
        <v>766.99586602455429</v>
      </c>
      <c r="G35" s="30">
        <f t="shared" si="4"/>
        <v>119859.60859962172</v>
      </c>
    </row>
    <row r="36" spans="1:7" ht="19.25" customHeight="1" x14ac:dyDescent="0.2">
      <c r="A36" s="9">
        <f t="shared" si="6"/>
        <v>25</v>
      </c>
      <c r="B36" s="10">
        <f t="shared" ca="1" si="0"/>
        <v>45919</v>
      </c>
      <c r="C36" s="20">
        <f t="shared" si="1"/>
        <v>3.7999999999999999E-2</v>
      </c>
      <c r="D36" s="30">
        <f t="shared" ca="1" si="5"/>
        <v>387.44043879241821</v>
      </c>
      <c r="E36" s="30">
        <f t="shared" si="2"/>
        <v>379.55542723213608</v>
      </c>
      <c r="F36" s="30">
        <f t="shared" ca="1" si="3"/>
        <v>766.99586602455429</v>
      </c>
      <c r="G36" s="30">
        <f t="shared" si="4"/>
        <v>119472.16816082929</v>
      </c>
    </row>
    <row r="37" spans="1:7" ht="19.25" customHeight="1" x14ac:dyDescent="0.2">
      <c r="A37" s="9">
        <f t="shared" si="6"/>
        <v>26</v>
      </c>
      <c r="B37" s="10">
        <f t="shared" ca="1" si="0"/>
        <v>45949</v>
      </c>
      <c r="C37" s="20">
        <f t="shared" si="1"/>
        <v>3.7999999999999999E-2</v>
      </c>
      <c r="D37" s="30">
        <f t="shared" ca="1" si="5"/>
        <v>388.66733351526079</v>
      </c>
      <c r="E37" s="30">
        <f t="shared" si="2"/>
        <v>378.3285325092935</v>
      </c>
      <c r="F37" s="30">
        <f t="shared" ca="1" si="3"/>
        <v>766.99586602455429</v>
      </c>
      <c r="G37" s="30">
        <f t="shared" si="4"/>
        <v>119083.500827314</v>
      </c>
    </row>
    <row r="38" spans="1:7" ht="19.25" customHeight="1" x14ac:dyDescent="0.2">
      <c r="A38" s="9">
        <f t="shared" si="6"/>
        <v>27</v>
      </c>
      <c r="B38" s="10">
        <f t="shared" ca="1" si="0"/>
        <v>45980</v>
      </c>
      <c r="C38" s="20">
        <f t="shared" si="1"/>
        <v>3.7999999999999999E-2</v>
      </c>
      <c r="D38" s="30">
        <f t="shared" ca="1" si="5"/>
        <v>389.89811340472579</v>
      </c>
      <c r="E38" s="30">
        <f t="shared" si="2"/>
        <v>377.0977526198285</v>
      </c>
      <c r="F38" s="30">
        <f t="shared" ca="1" si="3"/>
        <v>766.99586602455429</v>
      </c>
      <c r="G38" s="30">
        <f t="shared" si="4"/>
        <v>118693.60271390928</v>
      </c>
    </row>
    <row r="39" spans="1:7" ht="19.25" customHeight="1" x14ac:dyDescent="0.2">
      <c r="A39" s="9">
        <f t="shared" si="6"/>
        <v>28</v>
      </c>
      <c r="B39" s="10">
        <f t="shared" ca="1" si="0"/>
        <v>46010</v>
      </c>
      <c r="C39" s="20">
        <f t="shared" si="1"/>
        <v>3.7999999999999999E-2</v>
      </c>
      <c r="D39" s="30">
        <f t="shared" ca="1" si="5"/>
        <v>391.13279076384077</v>
      </c>
      <c r="E39" s="30">
        <f t="shared" si="2"/>
        <v>375.86307526071352</v>
      </c>
      <c r="F39" s="30">
        <f t="shared" ca="1" si="3"/>
        <v>766.99586602455429</v>
      </c>
      <c r="G39" s="30">
        <f t="shared" si="4"/>
        <v>118302.46992314543</v>
      </c>
    </row>
    <row r="40" spans="1:7" ht="19.25" customHeight="1" x14ac:dyDescent="0.2">
      <c r="A40" s="9">
        <f t="shared" si="6"/>
        <v>29</v>
      </c>
      <c r="B40" s="10">
        <f t="shared" ca="1" si="0"/>
        <v>46041</v>
      </c>
      <c r="C40" s="20">
        <f t="shared" si="1"/>
        <v>3.7999999999999999E-2</v>
      </c>
      <c r="D40" s="30">
        <f t="shared" ca="1" si="5"/>
        <v>392.37137793459289</v>
      </c>
      <c r="E40" s="30">
        <f t="shared" si="2"/>
        <v>374.6244880899614</v>
      </c>
      <c r="F40" s="30">
        <f t="shared" ca="1" si="3"/>
        <v>766.99586602455429</v>
      </c>
      <c r="G40" s="30">
        <f t="shared" si="4"/>
        <v>117910.09854521081</v>
      </c>
    </row>
    <row r="41" spans="1:7" ht="19.25" customHeight="1" x14ac:dyDescent="0.2">
      <c r="A41" s="9">
        <f t="shared" si="6"/>
        <v>30</v>
      </c>
      <c r="B41" s="10">
        <f t="shared" ca="1" si="0"/>
        <v>46072</v>
      </c>
      <c r="C41" s="20">
        <f t="shared" si="1"/>
        <v>3.7999999999999999E-2</v>
      </c>
      <c r="D41" s="30">
        <f t="shared" ca="1" si="5"/>
        <v>393.61388729805248</v>
      </c>
      <c r="E41" s="30">
        <f t="shared" si="2"/>
        <v>373.38197872650181</v>
      </c>
      <c r="F41" s="30">
        <f t="shared" ca="1" si="3"/>
        <v>766.99586602455429</v>
      </c>
      <c r="G41" s="30">
        <f t="shared" si="4"/>
        <v>117516.48465791275</v>
      </c>
    </row>
    <row r="42" spans="1:7" ht="19.25" customHeight="1" x14ac:dyDescent="0.2">
      <c r="A42" s="9">
        <f t="shared" si="6"/>
        <v>31</v>
      </c>
      <c r="B42" s="10">
        <f t="shared" ca="1" si="0"/>
        <v>46100</v>
      </c>
      <c r="C42" s="20">
        <f t="shared" si="1"/>
        <v>3.7999999999999999E-2</v>
      </c>
      <c r="D42" s="30">
        <f t="shared" ca="1" si="5"/>
        <v>394.86033127449633</v>
      </c>
      <c r="E42" s="30">
        <f t="shared" si="2"/>
        <v>372.13553475005796</v>
      </c>
      <c r="F42" s="30">
        <f t="shared" ca="1" si="3"/>
        <v>766.99586602455429</v>
      </c>
      <c r="G42" s="30">
        <f t="shared" si="4"/>
        <v>117121.62432663824</v>
      </c>
    </row>
    <row r="43" spans="1:7" ht="19.25" customHeight="1" x14ac:dyDescent="0.2">
      <c r="A43" s="9">
        <f t="shared" si="6"/>
        <v>32</v>
      </c>
      <c r="B43" s="10">
        <f t="shared" ca="1" si="0"/>
        <v>46131</v>
      </c>
      <c r="C43" s="20">
        <f t="shared" si="1"/>
        <v>3.7999999999999999E-2</v>
      </c>
      <c r="D43" s="30">
        <f t="shared" ca="1" si="5"/>
        <v>396.11072232353217</v>
      </c>
      <c r="E43" s="30">
        <f t="shared" si="2"/>
        <v>370.88514370102212</v>
      </c>
      <c r="F43" s="30">
        <f t="shared" ca="1" si="3"/>
        <v>766.99586602455429</v>
      </c>
      <c r="G43" s="30">
        <f t="shared" si="4"/>
        <v>116725.51360431472</v>
      </c>
    </row>
    <row r="44" spans="1:7" ht="19.25" customHeight="1" x14ac:dyDescent="0.2">
      <c r="A44" s="9">
        <f t="shared" si="6"/>
        <v>33</v>
      </c>
      <c r="B44" s="10">
        <f t="shared" ca="1" si="0"/>
        <v>46161</v>
      </c>
      <c r="C44" s="20">
        <f t="shared" si="1"/>
        <v>3.7999999999999999E-2</v>
      </c>
      <c r="D44" s="30">
        <f t="shared" ca="1" si="5"/>
        <v>397.36507294422336</v>
      </c>
      <c r="E44" s="30">
        <f t="shared" si="2"/>
        <v>369.63079308033093</v>
      </c>
      <c r="F44" s="30">
        <f t="shared" ca="1" si="3"/>
        <v>766.99586602455429</v>
      </c>
      <c r="G44" s="30">
        <f t="shared" si="4"/>
        <v>116328.14853137049</v>
      </c>
    </row>
    <row r="45" spans="1:7" ht="19.25" customHeight="1" x14ac:dyDescent="0.2">
      <c r="A45" s="9">
        <f t="shared" si="6"/>
        <v>34</v>
      </c>
      <c r="B45" s="10">
        <f t="shared" ca="1" si="0"/>
        <v>46192</v>
      </c>
      <c r="C45" s="20">
        <f t="shared" si="1"/>
        <v>3.7999999999999999E-2</v>
      </c>
      <c r="D45" s="30">
        <f t="shared" ca="1" si="5"/>
        <v>398.62339567521343</v>
      </c>
      <c r="E45" s="30">
        <f t="shared" si="2"/>
        <v>368.37247034934086</v>
      </c>
      <c r="F45" s="30">
        <f t="shared" ca="1" si="3"/>
        <v>766.99586602455429</v>
      </c>
      <c r="G45" s="30">
        <f t="shared" si="4"/>
        <v>115929.52513569525</v>
      </c>
    </row>
    <row r="46" spans="1:7" ht="19.25" customHeight="1" x14ac:dyDescent="0.2">
      <c r="A46" s="9">
        <f t="shared" si="6"/>
        <v>35</v>
      </c>
      <c r="B46" s="10">
        <f t="shared" ca="1" si="0"/>
        <v>46222</v>
      </c>
      <c r="C46" s="20">
        <f t="shared" si="1"/>
        <v>3.7999999999999999E-2</v>
      </c>
      <c r="D46" s="30">
        <f t="shared" ca="1" si="5"/>
        <v>399.88570309485164</v>
      </c>
      <c r="E46" s="30">
        <f t="shared" si="2"/>
        <v>367.11016292970265</v>
      </c>
      <c r="F46" s="30">
        <f t="shared" ca="1" si="3"/>
        <v>766.99586602455429</v>
      </c>
      <c r="G46" s="30">
        <f t="shared" si="4"/>
        <v>115529.63943260039</v>
      </c>
    </row>
    <row r="47" spans="1:7" ht="19.25" customHeight="1" x14ac:dyDescent="0.2">
      <c r="A47" s="9">
        <f t="shared" si="6"/>
        <v>36</v>
      </c>
      <c r="B47" s="10">
        <f t="shared" ca="1" si="0"/>
        <v>46253</v>
      </c>
      <c r="C47" s="20">
        <f t="shared" si="1"/>
        <v>3.7999999999999999E-2</v>
      </c>
      <c r="D47" s="30">
        <f t="shared" ca="1" si="5"/>
        <v>401.15200782131865</v>
      </c>
      <c r="E47" s="30">
        <f t="shared" si="2"/>
        <v>365.84385820323564</v>
      </c>
      <c r="F47" s="30">
        <f t="shared" ca="1" si="3"/>
        <v>766.99586602455429</v>
      </c>
      <c r="G47" s="30">
        <f t="shared" si="4"/>
        <v>115128.48742477906</v>
      </c>
    </row>
    <row r="48" spans="1:7" ht="19.25" customHeight="1" x14ac:dyDescent="0.2">
      <c r="A48" s="9">
        <f t="shared" si="6"/>
        <v>37</v>
      </c>
      <c r="B48" s="10">
        <f t="shared" ca="1" si="0"/>
        <v>46284</v>
      </c>
      <c r="C48" s="20">
        <f t="shared" si="1"/>
        <v>3.7999999999999999E-2</v>
      </c>
      <c r="D48" s="30">
        <f t="shared" ca="1" si="5"/>
        <v>402.42232251275283</v>
      </c>
      <c r="E48" s="30">
        <f t="shared" si="2"/>
        <v>364.57354351180146</v>
      </c>
      <c r="F48" s="30">
        <f t="shared" ca="1" si="3"/>
        <v>766.99586602455429</v>
      </c>
      <c r="G48" s="30">
        <f t="shared" si="4"/>
        <v>114726.06510226631</v>
      </c>
    </row>
    <row r="49" spans="1:7" ht="19.25" customHeight="1" x14ac:dyDescent="0.2">
      <c r="A49" s="9">
        <f t="shared" si="6"/>
        <v>38</v>
      </c>
      <c r="B49" s="10">
        <f t="shared" ca="1" si="0"/>
        <v>46314</v>
      </c>
      <c r="C49" s="20">
        <f t="shared" si="1"/>
        <v>3.7999999999999999E-2</v>
      </c>
      <c r="D49" s="30">
        <f t="shared" ca="1" si="5"/>
        <v>403.69665986737652</v>
      </c>
      <c r="E49" s="30">
        <f t="shared" si="2"/>
        <v>363.29920615717776</v>
      </c>
      <c r="F49" s="30">
        <f t="shared" ca="1" si="3"/>
        <v>766.99586602455429</v>
      </c>
      <c r="G49" s="30">
        <f t="shared" si="4"/>
        <v>114322.3684423989</v>
      </c>
    </row>
    <row r="50" spans="1:7" ht="19.25" customHeight="1" x14ac:dyDescent="0.2">
      <c r="A50" s="9">
        <f t="shared" si="6"/>
        <v>39</v>
      </c>
      <c r="B50" s="10">
        <f t="shared" ca="1" si="0"/>
        <v>46345</v>
      </c>
      <c r="C50" s="20">
        <f t="shared" si="1"/>
        <v>3.7999999999999999E-2</v>
      </c>
      <c r="D50" s="30">
        <f t="shared" ca="1" si="5"/>
        <v>404.97503262362324</v>
      </c>
      <c r="E50" s="30">
        <f t="shared" si="2"/>
        <v>362.02083340093105</v>
      </c>
      <c r="F50" s="30">
        <f t="shared" ca="1" si="3"/>
        <v>766.99586602455429</v>
      </c>
      <c r="G50" s="30">
        <f t="shared" si="4"/>
        <v>113917.39340977526</v>
      </c>
    </row>
    <row r="51" spans="1:7" ht="19.25" customHeight="1" x14ac:dyDescent="0.2">
      <c r="A51" s="9">
        <f t="shared" si="6"/>
        <v>40</v>
      </c>
      <c r="B51" s="10">
        <f t="shared" ca="1" si="0"/>
        <v>46375</v>
      </c>
      <c r="C51" s="20">
        <f t="shared" si="1"/>
        <v>3.7999999999999999E-2</v>
      </c>
      <c r="D51" s="30">
        <f t="shared" ca="1" si="5"/>
        <v>406.25745356026476</v>
      </c>
      <c r="E51" s="30">
        <f t="shared" si="2"/>
        <v>360.73841246428952</v>
      </c>
      <c r="F51" s="30">
        <f t="shared" ca="1" si="3"/>
        <v>766.99586602455429</v>
      </c>
      <c r="G51" s="30">
        <f t="shared" si="4"/>
        <v>113511.13595621499</v>
      </c>
    </row>
    <row r="52" spans="1:7" ht="19.25" customHeight="1" x14ac:dyDescent="0.2">
      <c r="A52" s="9">
        <f t="shared" si="6"/>
        <v>41</v>
      </c>
      <c r="B52" s="10">
        <f t="shared" ca="1" si="0"/>
        <v>46406</v>
      </c>
      <c r="C52" s="20">
        <f t="shared" si="1"/>
        <v>3.7999999999999999E-2</v>
      </c>
      <c r="D52" s="30">
        <f t="shared" ca="1" si="5"/>
        <v>407.54393549653889</v>
      </c>
      <c r="E52" s="30">
        <f t="shared" si="2"/>
        <v>359.4519305280154</v>
      </c>
      <c r="F52" s="30">
        <f t="shared" ca="1" si="3"/>
        <v>766.99586602455429</v>
      </c>
      <c r="G52" s="30">
        <f t="shared" si="4"/>
        <v>113103.59202071844</v>
      </c>
    </row>
    <row r="53" spans="1:7" ht="19.25" customHeight="1" x14ac:dyDescent="0.2">
      <c r="A53" s="9">
        <f t="shared" si="6"/>
        <v>42</v>
      </c>
      <c r="B53" s="10">
        <f t="shared" ca="1" si="0"/>
        <v>46437</v>
      </c>
      <c r="C53" s="20">
        <f t="shared" si="1"/>
        <v>3.7999999999999999E-2</v>
      </c>
      <c r="D53" s="30">
        <f t="shared" ca="1" si="5"/>
        <v>408.8344912922779</v>
      </c>
      <c r="E53" s="30">
        <f t="shared" si="2"/>
        <v>358.16137473227639</v>
      </c>
      <c r="F53" s="30">
        <f t="shared" ca="1" si="3"/>
        <v>766.99586602455429</v>
      </c>
      <c r="G53" s="30">
        <f t="shared" si="4"/>
        <v>112694.75752942616</v>
      </c>
    </row>
    <row r="54" spans="1:7" ht="19.25" customHeight="1" x14ac:dyDescent="0.2">
      <c r="A54" s="9">
        <f t="shared" si="6"/>
        <v>43</v>
      </c>
      <c r="B54" s="10">
        <f t="shared" ca="1" si="0"/>
        <v>46465</v>
      </c>
      <c r="C54" s="20">
        <f t="shared" si="1"/>
        <v>3.7999999999999999E-2</v>
      </c>
      <c r="D54" s="30">
        <f t="shared" ca="1" si="5"/>
        <v>410.12913384803676</v>
      </c>
      <c r="E54" s="30">
        <f t="shared" si="2"/>
        <v>356.86673217651753</v>
      </c>
      <c r="F54" s="30">
        <f t="shared" ca="1" si="3"/>
        <v>766.99586602455429</v>
      </c>
      <c r="G54" s="30">
        <f t="shared" si="4"/>
        <v>112284.62839557807</v>
      </c>
    </row>
    <row r="55" spans="1:7" ht="19.25" customHeight="1" x14ac:dyDescent="0.2">
      <c r="A55" s="9">
        <f t="shared" si="6"/>
        <v>44</v>
      </c>
      <c r="B55" s="10">
        <f t="shared" ca="1" si="0"/>
        <v>46496</v>
      </c>
      <c r="C55" s="20">
        <f t="shared" si="1"/>
        <v>3.7999999999999999E-2</v>
      </c>
      <c r="D55" s="30">
        <f t="shared" ca="1" si="5"/>
        <v>411.42787610522225</v>
      </c>
      <c r="E55" s="30">
        <f t="shared" si="2"/>
        <v>355.56798991933204</v>
      </c>
      <c r="F55" s="30">
        <f t="shared" ca="1" si="3"/>
        <v>766.99586602455429</v>
      </c>
      <c r="G55" s="30">
        <f t="shared" si="4"/>
        <v>111873.20051947288</v>
      </c>
    </row>
    <row r="56" spans="1:7" ht="19.25" customHeight="1" x14ac:dyDescent="0.2">
      <c r="A56" s="9">
        <f t="shared" si="6"/>
        <v>45</v>
      </c>
      <c r="B56" s="10">
        <f t="shared" ca="1" si="0"/>
        <v>46526</v>
      </c>
      <c r="C56" s="20">
        <f t="shared" si="1"/>
        <v>3.7999999999999999E-2</v>
      </c>
      <c r="D56" s="30">
        <f t="shared" ca="1" si="5"/>
        <v>412.73073104622216</v>
      </c>
      <c r="E56" s="30">
        <f t="shared" si="2"/>
        <v>354.26513497833213</v>
      </c>
      <c r="F56" s="30">
        <f t="shared" ca="1" si="3"/>
        <v>766.99586602455429</v>
      </c>
      <c r="G56" s="30">
        <f t="shared" si="4"/>
        <v>111460.46978842664</v>
      </c>
    </row>
    <row r="57" spans="1:7" ht="19.25" customHeight="1" x14ac:dyDescent="0.2">
      <c r="A57" s="9">
        <f t="shared" si="6"/>
        <v>46</v>
      </c>
      <c r="B57" s="10">
        <f t="shared" ca="1" si="0"/>
        <v>46557</v>
      </c>
      <c r="C57" s="20">
        <f t="shared" si="1"/>
        <v>3.7999999999999999E-2</v>
      </c>
      <c r="D57" s="30">
        <f t="shared" ca="1" si="5"/>
        <v>414.03771169453512</v>
      </c>
      <c r="E57" s="30">
        <f t="shared" si="2"/>
        <v>352.95815433001917</v>
      </c>
      <c r="F57" s="30">
        <f t="shared" ca="1" si="3"/>
        <v>766.99586602455429</v>
      </c>
      <c r="G57" s="30">
        <f t="shared" si="4"/>
        <v>111046.4320767321</v>
      </c>
    </row>
    <row r="58" spans="1:7" ht="19.25" customHeight="1" x14ac:dyDescent="0.2">
      <c r="A58" s="9">
        <f t="shared" si="6"/>
        <v>47</v>
      </c>
      <c r="B58" s="10">
        <f t="shared" ca="1" si="0"/>
        <v>46587</v>
      </c>
      <c r="C58" s="20">
        <f t="shared" si="1"/>
        <v>3.7999999999999999E-2</v>
      </c>
      <c r="D58" s="30">
        <f t="shared" ca="1" si="5"/>
        <v>415.3488311149012</v>
      </c>
      <c r="E58" s="30">
        <f t="shared" si="2"/>
        <v>351.64703490965309</v>
      </c>
      <c r="F58" s="30">
        <f t="shared" ca="1" si="3"/>
        <v>766.99586602455429</v>
      </c>
      <c r="G58" s="30">
        <f t="shared" si="4"/>
        <v>110631.08324561713</v>
      </c>
    </row>
    <row r="59" spans="1:7" ht="19.25" customHeight="1" x14ac:dyDescent="0.2">
      <c r="A59" s="9">
        <f t="shared" si="6"/>
        <v>48</v>
      </c>
      <c r="B59" s="10">
        <f t="shared" ca="1" si="0"/>
        <v>46618</v>
      </c>
      <c r="C59" s="20">
        <f t="shared" si="1"/>
        <v>3.7999999999999999E-2</v>
      </c>
      <c r="D59" s="30">
        <f t="shared" ca="1" si="5"/>
        <v>416.66410241343169</v>
      </c>
      <c r="E59" s="30">
        <f t="shared" si="2"/>
        <v>350.3317636111226</v>
      </c>
      <c r="F59" s="30">
        <f t="shared" ca="1" si="3"/>
        <v>766.99586602455429</v>
      </c>
      <c r="G59" s="30">
        <f t="shared" si="4"/>
        <v>110214.41914320373</v>
      </c>
    </row>
    <row r="60" spans="1:7" ht="19.25" customHeight="1" x14ac:dyDescent="0.2">
      <c r="A60" s="9">
        <f t="shared" si="6"/>
        <v>49</v>
      </c>
      <c r="B60" s="10">
        <f t="shared" ca="1" si="0"/>
        <v>46649</v>
      </c>
      <c r="C60" s="20">
        <f t="shared" si="1"/>
        <v>3.7999999999999999E-2</v>
      </c>
      <c r="D60" s="30">
        <f t="shared" ca="1" si="5"/>
        <v>417.9835387377409</v>
      </c>
      <c r="E60" s="30">
        <f t="shared" si="2"/>
        <v>349.01232728681339</v>
      </c>
      <c r="F60" s="30">
        <f t="shared" ca="1" si="3"/>
        <v>766.99586602455429</v>
      </c>
      <c r="G60" s="30">
        <f t="shared" si="4"/>
        <v>109796.43560446598</v>
      </c>
    </row>
    <row r="61" spans="1:7" ht="19.25" customHeight="1" x14ac:dyDescent="0.2">
      <c r="A61" s="9">
        <f t="shared" si="6"/>
        <v>50</v>
      </c>
      <c r="B61" s="10">
        <f t="shared" ca="1" si="0"/>
        <v>46679</v>
      </c>
      <c r="C61" s="20">
        <f t="shared" si="1"/>
        <v>3.7999999999999999E-2</v>
      </c>
      <c r="D61" s="30">
        <f t="shared" ca="1" si="5"/>
        <v>419.30715327707713</v>
      </c>
      <c r="E61" s="30">
        <f t="shared" si="2"/>
        <v>347.68871274747715</v>
      </c>
      <c r="F61" s="30">
        <f t="shared" ca="1" si="3"/>
        <v>766.99586602455429</v>
      </c>
      <c r="G61" s="30">
        <f t="shared" si="4"/>
        <v>109377.12845118888</v>
      </c>
    </row>
    <row r="62" spans="1:7" ht="19.25" customHeight="1" x14ac:dyDescent="0.2">
      <c r="A62" s="9">
        <f t="shared" si="6"/>
        <v>51</v>
      </c>
      <c r="B62" s="10">
        <f t="shared" ca="1" si="0"/>
        <v>46710</v>
      </c>
      <c r="C62" s="20">
        <f t="shared" si="1"/>
        <v>3.7999999999999999E-2</v>
      </c>
      <c r="D62" s="30">
        <f t="shared" ca="1" si="5"/>
        <v>420.63495926245446</v>
      </c>
      <c r="E62" s="30">
        <f t="shared" si="2"/>
        <v>346.36090676209983</v>
      </c>
      <c r="F62" s="30">
        <f t="shared" ca="1" si="3"/>
        <v>766.99586602455429</v>
      </c>
      <c r="G62" s="30">
        <f t="shared" si="4"/>
        <v>108956.49349192641</v>
      </c>
    </row>
    <row r="63" spans="1:7" ht="19.25" customHeight="1" x14ac:dyDescent="0.2">
      <c r="A63" s="9">
        <f t="shared" si="6"/>
        <v>52</v>
      </c>
      <c r="B63" s="10">
        <f t="shared" ca="1" si="0"/>
        <v>46740</v>
      </c>
      <c r="C63" s="20">
        <f t="shared" si="1"/>
        <v>3.7999999999999999E-2</v>
      </c>
      <c r="D63" s="30">
        <f t="shared" ca="1" si="5"/>
        <v>421.96696996678554</v>
      </c>
      <c r="E63" s="30">
        <f t="shared" si="2"/>
        <v>345.02889605776875</v>
      </c>
      <c r="F63" s="30">
        <f t="shared" ca="1" si="3"/>
        <v>766.99586602455429</v>
      </c>
      <c r="G63" s="30">
        <f t="shared" si="4"/>
        <v>108534.5265219596</v>
      </c>
    </row>
    <row r="64" spans="1:7" ht="19.25" customHeight="1" x14ac:dyDescent="0.2">
      <c r="A64" s="9">
        <f t="shared" si="6"/>
        <v>53</v>
      </c>
      <c r="B64" s="10">
        <f t="shared" ca="1" si="0"/>
        <v>46771</v>
      </c>
      <c r="C64" s="20">
        <f t="shared" si="1"/>
        <v>3.7999999999999999E-2</v>
      </c>
      <c r="D64" s="30">
        <f t="shared" ca="1" si="5"/>
        <v>423.3031987050137</v>
      </c>
      <c r="E64" s="30">
        <f t="shared" si="2"/>
        <v>343.69266731954059</v>
      </c>
      <c r="F64" s="30">
        <f t="shared" ca="1" si="3"/>
        <v>766.99586602455429</v>
      </c>
      <c r="G64" s="30">
        <f t="shared" si="4"/>
        <v>108111.22332325458</v>
      </c>
    </row>
    <row r="65" spans="1:7" ht="19.25" customHeight="1" x14ac:dyDescent="0.2">
      <c r="A65" s="9">
        <f t="shared" si="6"/>
        <v>54</v>
      </c>
      <c r="B65" s="10">
        <f t="shared" ca="1" si="0"/>
        <v>46802</v>
      </c>
      <c r="C65" s="20">
        <f t="shared" si="1"/>
        <v>3.7999999999999999E-2</v>
      </c>
      <c r="D65" s="30">
        <f t="shared" ca="1" si="5"/>
        <v>424.64365883424625</v>
      </c>
      <c r="E65" s="30">
        <f t="shared" si="2"/>
        <v>342.35220719030804</v>
      </c>
      <c r="F65" s="30">
        <f t="shared" ca="1" si="3"/>
        <v>766.99586602455429</v>
      </c>
      <c r="G65" s="30">
        <f t="shared" si="4"/>
        <v>107686.57966442035</v>
      </c>
    </row>
    <row r="66" spans="1:7" ht="19.25" customHeight="1" x14ac:dyDescent="0.2">
      <c r="A66" s="9">
        <f t="shared" si="6"/>
        <v>55</v>
      </c>
      <c r="B66" s="10">
        <f t="shared" ca="1" si="0"/>
        <v>46831</v>
      </c>
      <c r="C66" s="20">
        <f t="shared" si="1"/>
        <v>3.7999999999999999E-2</v>
      </c>
      <c r="D66" s="30">
        <f t="shared" ca="1" si="5"/>
        <v>425.98836375388805</v>
      </c>
      <c r="E66" s="30">
        <f t="shared" si="2"/>
        <v>341.00750227066624</v>
      </c>
      <c r="F66" s="30">
        <f t="shared" ca="1" si="3"/>
        <v>766.99586602455429</v>
      </c>
      <c r="G66" s="30">
        <f t="shared" si="4"/>
        <v>107260.59130066642</v>
      </c>
    </row>
    <row r="67" spans="1:7" ht="19.25" customHeight="1" x14ac:dyDescent="0.2">
      <c r="A67" s="9">
        <f t="shared" si="6"/>
        <v>56</v>
      </c>
      <c r="B67" s="10">
        <f t="shared" ca="1" si="0"/>
        <v>46862</v>
      </c>
      <c r="C67" s="20">
        <f t="shared" si="1"/>
        <v>3.7999999999999999E-2</v>
      </c>
      <c r="D67" s="30">
        <f t="shared" ca="1" si="5"/>
        <v>427.33732690577534</v>
      </c>
      <c r="E67" s="30">
        <f t="shared" si="2"/>
        <v>339.65853911877895</v>
      </c>
      <c r="F67" s="30">
        <f t="shared" ca="1" si="3"/>
        <v>766.99586602455429</v>
      </c>
      <c r="G67" s="30">
        <f t="shared" si="4"/>
        <v>106833.25397376064</v>
      </c>
    </row>
    <row r="68" spans="1:7" ht="19.25" customHeight="1" x14ac:dyDescent="0.2">
      <c r="A68" s="9">
        <f t="shared" si="6"/>
        <v>57</v>
      </c>
      <c r="B68" s="10">
        <f t="shared" ca="1" si="0"/>
        <v>46892</v>
      </c>
      <c r="C68" s="20">
        <f t="shared" si="1"/>
        <v>3.7999999999999999E-2</v>
      </c>
      <c r="D68" s="30">
        <f t="shared" ca="1" si="5"/>
        <v>428.69056177431042</v>
      </c>
      <c r="E68" s="30">
        <f t="shared" si="2"/>
        <v>338.30530425024386</v>
      </c>
      <c r="F68" s="30">
        <f t="shared" ca="1" si="3"/>
        <v>766.99586602455429</v>
      </c>
      <c r="G68" s="30">
        <f t="shared" si="4"/>
        <v>106404.5634119863</v>
      </c>
    </row>
    <row r="69" spans="1:7" ht="19.25" customHeight="1" x14ac:dyDescent="0.2">
      <c r="A69" s="9">
        <f t="shared" si="6"/>
        <v>58</v>
      </c>
      <c r="B69" s="10">
        <f t="shared" ca="1" si="0"/>
        <v>46923</v>
      </c>
      <c r="C69" s="20">
        <f t="shared" si="1"/>
        <v>3.7999999999999999E-2</v>
      </c>
      <c r="D69" s="30">
        <f t="shared" ca="1" si="5"/>
        <v>430.0480818865957</v>
      </c>
      <c r="E69" s="30">
        <f t="shared" si="2"/>
        <v>336.94778413795859</v>
      </c>
      <c r="F69" s="30">
        <f t="shared" ca="1" si="3"/>
        <v>766.99586602455429</v>
      </c>
      <c r="G69" s="30">
        <f t="shared" si="4"/>
        <v>105974.5153300997</v>
      </c>
    </row>
    <row r="70" spans="1:7" ht="19.25" customHeight="1" x14ac:dyDescent="0.2">
      <c r="A70" s="9">
        <f t="shared" si="6"/>
        <v>59</v>
      </c>
      <c r="B70" s="10">
        <f t="shared" ca="1" si="0"/>
        <v>46953</v>
      </c>
      <c r="C70" s="20">
        <f t="shared" si="1"/>
        <v>3.7999999999999999E-2</v>
      </c>
      <c r="D70" s="30">
        <f t="shared" ca="1" si="5"/>
        <v>431.4099008125699</v>
      </c>
      <c r="E70" s="30">
        <f t="shared" si="2"/>
        <v>335.58596521198439</v>
      </c>
      <c r="F70" s="30">
        <f t="shared" ca="1" si="3"/>
        <v>766.99586602455429</v>
      </c>
      <c r="G70" s="30">
        <f t="shared" si="4"/>
        <v>105543.10542928713</v>
      </c>
    </row>
    <row r="71" spans="1:7" ht="19.25" customHeight="1" x14ac:dyDescent="0.2">
      <c r="A71" s="9">
        <f t="shared" si="6"/>
        <v>60</v>
      </c>
      <c r="B71" s="10">
        <f t="shared" ca="1" si="0"/>
        <v>46984</v>
      </c>
      <c r="C71" s="20">
        <f t="shared" si="1"/>
        <v>3.7999999999999999E-2</v>
      </c>
      <c r="D71" s="30">
        <f t="shared" ca="1" si="5"/>
        <v>432.77603216514302</v>
      </c>
      <c r="E71" s="30">
        <f t="shared" si="2"/>
        <v>334.21983385941127</v>
      </c>
      <c r="F71" s="30">
        <f t="shared" ca="1" si="3"/>
        <v>766.99586602455429</v>
      </c>
      <c r="G71" s="30">
        <f t="shared" si="4"/>
        <v>105110.32939712197</v>
      </c>
    </row>
    <row r="72" spans="1:7" ht="19.25" customHeight="1" x14ac:dyDescent="0.2">
      <c r="A72" s="9">
        <f t="shared" si="6"/>
        <v>61</v>
      </c>
      <c r="B72" s="10">
        <f t="shared" ca="1" si="0"/>
        <v>47015</v>
      </c>
      <c r="C72" s="20">
        <f t="shared" si="1"/>
        <v>3.7999999999999999E-2</v>
      </c>
      <c r="D72" s="30">
        <f t="shared" ca="1" si="5"/>
        <v>434.14648960033264</v>
      </c>
      <c r="E72" s="30">
        <f t="shared" si="2"/>
        <v>332.84937642422165</v>
      </c>
      <c r="F72" s="30">
        <f t="shared" ca="1" si="3"/>
        <v>766.99586602455429</v>
      </c>
      <c r="G72" s="30">
        <f t="shared" si="4"/>
        <v>104676.18290752164</v>
      </c>
    </row>
    <row r="73" spans="1:7" ht="19.25" customHeight="1" x14ac:dyDescent="0.2">
      <c r="A73" s="9">
        <f t="shared" si="6"/>
        <v>62</v>
      </c>
      <c r="B73" s="10">
        <f t="shared" ca="1" si="0"/>
        <v>47045</v>
      </c>
      <c r="C73" s="20">
        <f t="shared" si="1"/>
        <v>3.7999999999999999E-2</v>
      </c>
      <c r="D73" s="30">
        <f t="shared" ca="1" si="5"/>
        <v>435.52128681740027</v>
      </c>
      <c r="E73" s="30">
        <f t="shared" si="2"/>
        <v>331.47457920715402</v>
      </c>
      <c r="F73" s="30">
        <f t="shared" ca="1" si="3"/>
        <v>766.99586602455429</v>
      </c>
      <c r="G73" s="30">
        <f t="shared" si="4"/>
        <v>104240.66162070422</v>
      </c>
    </row>
    <row r="74" spans="1:7" ht="19.25" customHeight="1" x14ac:dyDescent="0.2">
      <c r="A74" s="9">
        <f t="shared" si="6"/>
        <v>63</v>
      </c>
      <c r="B74" s="10">
        <f t="shared" ca="1" si="0"/>
        <v>47076</v>
      </c>
      <c r="C74" s="20">
        <f t="shared" si="1"/>
        <v>3.7999999999999999E-2</v>
      </c>
      <c r="D74" s="30">
        <f t="shared" ca="1" si="5"/>
        <v>436.90043755898881</v>
      </c>
      <c r="E74" s="30">
        <f t="shared" si="2"/>
        <v>330.09542846556548</v>
      </c>
      <c r="F74" s="30">
        <f t="shared" ca="1" si="3"/>
        <v>766.99586602455429</v>
      </c>
      <c r="G74" s="30">
        <f t="shared" si="4"/>
        <v>103803.76118314519</v>
      </c>
    </row>
    <row r="75" spans="1:7" ht="19.25" customHeight="1" x14ac:dyDescent="0.2">
      <c r="A75" s="9">
        <f t="shared" si="6"/>
        <v>64</v>
      </c>
      <c r="B75" s="10">
        <f t="shared" ca="1" si="0"/>
        <v>47106</v>
      </c>
      <c r="C75" s="20">
        <f t="shared" si="1"/>
        <v>3.7999999999999999E-2</v>
      </c>
      <c r="D75" s="30">
        <f t="shared" ca="1" si="5"/>
        <v>438.28395561125899</v>
      </c>
      <c r="E75" s="30">
        <f t="shared" si="2"/>
        <v>328.7119104132953</v>
      </c>
      <c r="F75" s="30">
        <f t="shared" ca="1" si="3"/>
        <v>766.99586602455429</v>
      </c>
      <c r="G75" s="30">
        <f t="shared" si="4"/>
        <v>103365.47722753395</v>
      </c>
    </row>
    <row r="76" spans="1:7" ht="19.25" customHeight="1" x14ac:dyDescent="0.2">
      <c r="A76" s="9">
        <f t="shared" ref="A76:A139" si="7">IFERROR(IF(INDEX(A74:A76,1)=A$11,1,IF($A$9&gt;=A75+1,A75+1,"")),"")</f>
        <v>65</v>
      </c>
      <c r="B76" s="10">
        <f t="shared" ref="B76:B139" ca="1" si="8">IF(A76="","",EDATE($B$9,A76))</f>
        <v>47137</v>
      </c>
      <c r="C76" s="20">
        <f t="shared" ref="C76:C139" si="9">IF(A76="","",$C$9)</f>
        <v>3.7999999999999999E-2</v>
      </c>
      <c r="D76" s="30">
        <f t="shared" ca="1" si="5"/>
        <v>439.67185480402793</v>
      </c>
      <c r="E76" s="30">
        <f t="shared" ref="E76:E139" si="10">IFERROR(-IPMT($C$9/12,A76,$A$9,$D$9),"")</f>
        <v>327.32401122052636</v>
      </c>
      <c r="F76" s="30">
        <f t="shared" ref="F76:F139" ca="1" si="11">IF(B76="","",$F$9)</f>
        <v>766.99586602455429</v>
      </c>
      <c r="G76" s="30">
        <f t="shared" ref="G76:G139" si="12">IFERROR(-FV($C$9/12,A76,-$F$9,$D$9),"")</f>
        <v>102925.80537272991</v>
      </c>
    </row>
    <row r="77" spans="1:7" ht="19.25" customHeight="1" x14ac:dyDescent="0.2">
      <c r="A77" s="9">
        <f t="shared" si="7"/>
        <v>66</v>
      </c>
      <c r="B77" s="10">
        <f t="shared" ca="1" si="8"/>
        <v>47168</v>
      </c>
      <c r="C77" s="20">
        <f t="shared" si="9"/>
        <v>3.7999999999999999E-2</v>
      </c>
      <c r="D77" s="30">
        <f t="shared" ref="D77:D140" ca="1" si="13">IFERROR(F77-E77,"")</f>
        <v>441.06414901090733</v>
      </c>
      <c r="E77" s="30">
        <f t="shared" si="10"/>
        <v>325.93171701364696</v>
      </c>
      <c r="F77" s="30">
        <f t="shared" ca="1" si="11"/>
        <v>766.99586602455429</v>
      </c>
      <c r="G77" s="30">
        <f t="shared" si="12"/>
        <v>102484.741223719</v>
      </c>
    </row>
    <row r="78" spans="1:7" ht="19.25" customHeight="1" x14ac:dyDescent="0.2">
      <c r="A78" s="9">
        <f t="shared" si="7"/>
        <v>67</v>
      </c>
      <c r="B78" s="10">
        <f t="shared" ca="1" si="8"/>
        <v>47196</v>
      </c>
      <c r="C78" s="20">
        <f t="shared" si="9"/>
        <v>3.7999999999999999E-2</v>
      </c>
      <c r="D78" s="30">
        <f t="shared" ca="1" si="13"/>
        <v>442.46085214944185</v>
      </c>
      <c r="E78" s="30">
        <f t="shared" si="10"/>
        <v>324.53501387511244</v>
      </c>
      <c r="F78" s="30">
        <f t="shared" ca="1" si="11"/>
        <v>766.99586602455429</v>
      </c>
      <c r="G78" s="30">
        <f t="shared" si="12"/>
        <v>102042.28037156955</v>
      </c>
    </row>
    <row r="79" spans="1:7" ht="19.25" customHeight="1" x14ac:dyDescent="0.2">
      <c r="A79" s="9">
        <f t="shared" si="7"/>
        <v>68</v>
      </c>
      <c r="B79" s="10">
        <f t="shared" ca="1" si="8"/>
        <v>47227</v>
      </c>
      <c r="C79" s="20">
        <f t="shared" si="9"/>
        <v>3.7999999999999999E-2</v>
      </c>
      <c r="D79" s="30">
        <f t="shared" ca="1" si="13"/>
        <v>443.86197818124845</v>
      </c>
      <c r="E79" s="30">
        <f t="shared" si="10"/>
        <v>323.13388784330584</v>
      </c>
      <c r="F79" s="30">
        <f t="shared" ca="1" si="11"/>
        <v>766.99586602455429</v>
      </c>
      <c r="G79" s="30">
        <f t="shared" si="12"/>
        <v>101598.41839338827</v>
      </c>
    </row>
    <row r="80" spans="1:7" ht="19.25" customHeight="1" x14ac:dyDescent="0.2">
      <c r="A80" s="9">
        <f t="shared" si="7"/>
        <v>69</v>
      </c>
      <c r="B80" s="10">
        <f t="shared" ca="1" si="8"/>
        <v>47257</v>
      </c>
      <c r="C80" s="20">
        <f t="shared" si="9"/>
        <v>3.7999999999999999E-2</v>
      </c>
      <c r="D80" s="30">
        <f t="shared" ca="1" si="13"/>
        <v>445.2675411121557</v>
      </c>
      <c r="E80" s="30">
        <f t="shared" si="10"/>
        <v>321.72832491239859</v>
      </c>
      <c r="F80" s="30">
        <f t="shared" ca="1" si="11"/>
        <v>766.99586602455429</v>
      </c>
      <c r="G80" s="30">
        <f t="shared" si="12"/>
        <v>101153.15085227611</v>
      </c>
    </row>
    <row r="81" spans="1:7" ht="19.25" customHeight="1" x14ac:dyDescent="0.2">
      <c r="A81" s="9">
        <f t="shared" si="7"/>
        <v>70</v>
      </c>
      <c r="B81" s="10">
        <f t="shared" ca="1" si="8"/>
        <v>47288</v>
      </c>
      <c r="C81" s="20">
        <f t="shared" si="9"/>
        <v>3.7999999999999999E-2</v>
      </c>
      <c r="D81" s="30">
        <f t="shared" ca="1" si="13"/>
        <v>446.67755499234426</v>
      </c>
      <c r="E81" s="30">
        <f t="shared" si="10"/>
        <v>320.31831103221003</v>
      </c>
      <c r="F81" s="30">
        <f t="shared" ca="1" si="11"/>
        <v>766.99586602455429</v>
      </c>
      <c r="G81" s="30">
        <f t="shared" si="12"/>
        <v>100706.47329728372</v>
      </c>
    </row>
    <row r="82" spans="1:7" ht="19.25" customHeight="1" x14ac:dyDescent="0.2">
      <c r="A82" s="9">
        <f t="shared" si="7"/>
        <v>71</v>
      </c>
      <c r="B82" s="10">
        <f t="shared" ca="1" si="8"/>
        <v>47318</v>
      </c>
      <c r="C82" s="20">
        <f t="shared" si="9"/>
        <v>3.7999999999999999E-2</v>
      </c>
      <c r="D82" s="30">
        <f t="shared" ca="1" si="13"/>
        <v>448.09203391648663</v>
      </c>
      <c r="E82" s="30">
        <f t="shared" si="10"/>
        <v>318.90383210806766</v>
      </c>
      <c r="F82" s="30">
        <f t="shared" ca="1" si="11"/>
        <v>766.99586602455429</v>
      </c>
      <c r="G82" s="30">
        <f t="shared" si="12"/>
        <v>100258.38126336722</v>
      </c>
    </row>
    <row r="83" spans="1:7" ht="19.25" customHeight="1" x14ac:dyDescent="0.2">
      <c r="A83" s="9">
        <f t="shared" si="7"/>
        <v>72</v>
      </c>
      <c r="B83" s="10">
        <f t="shared" ca="1" si="8"/>
        <v>47349</v>
      </c>
      <c r="C83" s="20">
        <f t="shared" si="9"/>
        <v>3.7999999999999999E-2</v>
      </c>
      <c r="D83" s="30">
        <f t="shared" ca="1" si="13"/>
        <v>449.51099202388883</v>
      </c>
      <c r="E83" s="30">
        <f t="shared" si="10"/>
        <v>317.48487400066546</v>
      </c>
      <c r="F83" s="30">
        <f t="shared" ca="1" si="11"/>
        <v>766.99586602455429</v>
      </c>
      <c r="G83" s="30">
        <f t="shared" si="12"/>
        <v>99808.87027134333</v>
      </c>
    </row>
    <row r="84" spans="1:7" ht="19.25" customHeight="1" x14ac:dyDescent="0.2">
      <c r="A84" s="9">
        <f t="shared" si="7"/>
        <v>73</v>
      </c>
      <c r="B84" s="10">
        <f t="shared" ca="1" si="8"/>
        <v>47380</v>
      </c>
      <c r="C84" s="20">
        <f t="shared" si="9"/>
        <v>3.7999999999999999E-2</v>
      </c>
      <c r="D84" s="30">
        <f t="shared" ca="1" si="13"/>
        <v>450.9344434986312</v>
      </c>
      <c r="E84" s="30">
        <f t="shared" si="10"/>
        <v>316.06142252592309</v>
      </c>
      <c r="F84" s="30">
        <f t="shared" ca="1" si="11"/>
        <v>766.99586602455429</v>
      </c>
      <c r="G84" s="30">
        <f t="shared" si="12"/>
        <v>99357.935827844689</v>
      </c>
    </row>
    <row r="85" spans="1:7" ht="19.25" customHeight="1" x14ac:dyDescent="0.2">
      <c r="A85" s="9">
        <f t="shared" si="7"/>
        <v>74</v>
      </c>
      <c r="B85" s="10">
        <f t="shared" ca="1" si="8"/>
        <v>47410</v>
      </c>
      <c r="C85" s="20">
        <f t="shared" si="9"/>
        <v>3.7999999999999999E-2</v>
      </c>
      <c r="D85" s="30">
        <f t="shared" ca="1" si="13"/>
        <v>452.36240256971013</v>
      </c>
      <c r="E85" s="30">
        <f t="shared" si="10"/>
        <v>314.63346345484416</v>
      </c>
      <c r="F85" s="30">
        <f t="shared" ca="1" si="11"/>
        <v>766.99586602455429</v>
      </c>
      <c r="G85" s="30">
        <f t="shared" si="12"/>
        <v>98905.573425274983</v>
      </c>
    </row>
    <row r="86" spans="1:7" ht="19.25" customHeight="1" x14ac:dyDescent="0.2">
      <c r="A86" s="9">
        <f t="shared" si="7"/>
        <v>75</v>
      </c>
      <c r="B86" s="10">
        <f t="shared" ca="1" si="8"/>
        <v>47441</v>
      </c>
      <c r="C86" s="20">
        <f t="shared" si="9"/>
        <v>3.7999999999999999E-2</v>
      </c>
      <c r="D86" s="30">
        <f t="shared" ca="1" si="13"/>
        <v>453.7948835111809</v>
      </c>
      <c r="E86" s="30">
        <f t="shared" si="10"/>
        <v>313.20098251337339</v>
      </c>
      <c r="F86" s="30">
        <f t="shared" ca="1" si="11"/>
        <v>766.99586602455429</v>
      </c>
      <c r="G86" s="30">
        <f t="shared" si="12"/>
        <v>98451.778541763779</v>
      </c>
    </row>
    <row r="87" spans="1:7" ht="19.25" customHeight="1" x14ac:dyDescent="0.2">
      <c r="A87" s="9">
        <f t="shared" si="7"/>
        <v>76</v>
      </c>
      <c r="B87" s="10">
        <f t="shared" ca="1" si="8"/>
        <v>47471</v>
      </c>
      <c r="C87" s="20">
        <f t="shared" si="9"/>
        <v>3.7999999999999999E-2</v>
      </c>
      <c r="D87" s="30">
        <f t="shared" ca="1" si="13"/>
        <v>455.23190064229959</v>
      </c>
      <c r="E87" s="30">
        <f t="shared" si="10"/>
        <v>311.7639653822547</v>
      </c>
      <c r="F87" s="30">
        <f t="shared" ca="1" si="11"/>
        <v>766.99586602455429</v>
      </c>
      <c r="G87" s="30">
        <f t="shared" si="12"/>
        <v>97996.546641121458</v>
      </c>
    </row>
    <row r="88" spans="1:7" ht="19.25" customHeight="1" x14ac:dyDescent="0.2">
      <c r="A88" s="9">
        <f t="shared" si="7"/>
        <v>77</v>
      </c>
      <c r="B88" s="10">
        <f t="shared" ca="1" si="8"/>
        <v>47502</v>
      </c>
      <c r="C88" s="20">
        <f t="shared" si="9"/>
        <v>3.7999999999999999E-2</v>
      </c>
      <c r="D88" s="30">
        <f t="shared" ca="1" si="13"/>
        <v>456.67346832766691</v>
      </c>
      <c r="E88" s="30">
        <f t="shared" si="10"/>
        <v>310.32239769688738</v>
      </c>
      <c r="F88" s="30">
        <f t="shared" ca="1" si="11"/>
        <v>766.99586602455429</v>
      </c>
      <c r="G88" s="30">
        <f t="shared" si="12"/>
        <v>97539.873172793756</v>
      </c>
    </row>
    <row r="89" spans="1:7" ht="19.25" customHeight="1" x14ac:dyDescent="0.2">
      <c r="A89" s="9">
        <f t="shared" si="7"/>
        <v>78</v>
      </c>
      <c r="B89" s="10">
        <f t="shared" ca="1" si="8"/>
        <v>47533</v>
      </c>
      <c r="C89" s="20">
        <f t="shared" si="9"/>
        <v>3.7999999999999999E-2</v>
      </c>
      <c r="D89" s="30">
        <f t="shared" ca="1" si="13"/>
        <v>458.11960097737119</v>
      </c>
      <c r="E89" s="30">
        <f t="shared" si="10"/>
        <v>308.8762650471831</v>
      </c>
      <c r="F89" s="30">
        <f t="shared" ca="1" si="11"/>
        <v>766.99586602455429</v>
      </c>
      <c r="G89" s="30">
        <f t="shared" si="12"/>
        <v>97081.753571816385</v>
      </c>
    </row>
    <row r="90" spans="1:7" ht="19.25" customHeight="1" x14ac:dyDescent="0.2">
      <c r="A90" s="9">
        <f t="shared" si="7"/>
        <v>79</v>
      </c>
      <c r="B90" s="10">
        <f t="shared" ca="1" si="8"/>
        <v>47561</v>
      </c>
      <c r="C90" s="20">
        <f t="shared" si="9"/>
        <v>3.7999999999999999E-2</v>
      </c>
      <c r="D90" s="30">
        <f t="shared" ca="1" si="13"/>
        <v>459.57031304713291</v>
      </c>
      <c r="E90" s="30">
        <f t="shared" si="10"/>
        <v>307.42555297742138</v>
      </c>
      <c r="F90" s="30">
        <f t="shared" ca="1" si="11"/>
        <v>766.99586602455429</v>
      </c>
      <c r="G90" s="30">
        <f t="shared" si="12"/>
        <v>96622.183258769219</v>
      </c>
    </row>
    <row r="91" spans="1:7" ht="19.25" customHeight="1" x14ac:dyDescent="0.2">
      <c r="A91" s="9">
        <f t="shared" si="7"/>
        <v>80</v>
      </c>
      <c r="B91" s="10">
        <f t="shared" ca="1" si="8"/>
        <v>47592</v>
      </c>
      <c r="C91" s="20">
        <f t="shared" si="9"/>
        <v>3.7999999999999999E-2</v>
      </c>
      <c r="D91" s="30">
        <f t="shared" ca="1" si="13"/>
        <v>461.02561903844878</v>
      </c>
      <c r="E91" s="30">
        <f t="shared" si="10"/>
        <v>305.97024698610551</v>
      </c>
      <c r="F91" s="30">
        <f t="shared" ca="1" si="11"/>
        <v>766.99586602455429</v>
      </c>
      <c r="G91" s="30">
        <f t="shared" si="12"/>
        <v>96161.15763973078</v>
      </c>
    </row>
    <row r="92" spans="1:7" ht="19.25" customHeight="1" x14ac:dyDescent="0.2">
      <c r="A92" s="9">
        <f t="shared" si="7"/>
        <v>81</v>
      </c>
      <c r="B92" s="10">
        <f t="shared" ca="1" si="8"/>
        <v>47622</v>
      </c>
      <c r="C92" s="20">
        <f t="shared" si="9"/>
        <v>3.7999999999999999E-2</v>
      </c>
      <c r="D92" s="30">
        <f t="shared" ca="1" si="13"/>
        <v>462.48553349873725</v>
      </c>
      <c r="E92" s="30">
        <f t="shared" si="10"/>
        <v>304.51033252581703</v>
      </c>
      <c r="F92" s="30">
        <f t="shared" ca="1" si="11"/>
        <v>766.99586602455429</v>
      </c>
      <c r="G92" s="30">
        <f t="shared" si="12"/>
        <v>95698.672106232028</v>
      </c>
    </row>
    <row r="93" spans="1:7" ht="19.25" customHeight="1" x14ac:dyDescent="0.2">
      <c r="A93" s="9">
        <f t="shared" si="7"/>
        <v>82</v>
      </c>
      <c r="B93" s="10">
        <f t="shared" ca="1" si="8"/>
        <v>47653</v>
      </c>
      <c r="C93" s="20">
        <f t="shared" si="9"/>
        <v>3.7999999999999999E-2</v>
      </c>
      <c r="D93" s="30">
        <f t="shared" ca="1" si="13"/>
        <v>463.95007102148321</v>
      </c>
      <c r="E93" s="30">
        <f t="shared" si="10"/>
        <v>303.04579500307108</v>
      </c>
      <c r="F93" s="30">
        <f t="shared" ca="1" si="11"/>
        <v>766.99586602455429</v>
      </c>
      <c r="G93" s="30">
        <f t="shared" si="12"/>
        <v>95234.722035210536</v>
      </c>
    </row>
    <row r="94" spans="1:7" ht="19.25" customHeight="1" x14ac:dyDescent="0.2">
      <c r="A94" s="9">
        <f t="shared" si="7"/>
        <v>83</v>
      </c>
      <c r="B94" s="10">
        <f t="shared" ca="1" si="8"/>
        <v>47683</v>
      </c>
      <c r="C94" s="20">
        <f t="shared" si="9"/>
        <v>3.7999999999999999E-2</v>
      </c>
      <c r="D94" s="30">
        <f t="shared" ca="1" si="13"/>
        <v>465.4192462463846</v>
      </c>
      <c r="E94" s="30">
        <f t="shared" si="10"/>
        <v>301.57661977816969</v>
      </c>
      <c r="F94" s="30">
        <f t="shared" ca="1" si="11"/>
        <v>766.99586602455429</v>
      </c>
      <c r="G94" s="30">
        <f t="shared" si="12"/>
        <v>94769.302788964109</v>
      </c>
    </row>
    <row r="95" spans="1:7" ht="19.25" customHeight="1" x14ac:dyDescent="0.2">
      <c r="A95" s="9">
        <f t="shared" si="7"/>
        <v>84</v>
      </c>
      <c r="B95" s="10">
        <f t="shared" ca="1" si="8"/>
        <v>47714</v>
      </c>
      <c r="C95" s="20">
        <f t="shared" si="9"/>
        <v>3.7999999999999999E-2</v>
      </c>
      <c r="D95" s="30">
        <f t="shared" ca="1" si="13"/>
        <v>466.8930738594982</v>
      </c>
      <c r="E95" s="30">
        <f t="shared" si="10"/>
        <v>300.10279216505609</v>
      </c>
      <c r="F95" s="30">
        <f t="shared" ca="1" si="11"/>
        <v>766.99586602455429</v>
      </c>
      <c r="G95" s="30">
        <f t="shared" si="12"/>
        <v>94302.409715104586</v>
      </c>
    </row>
    <row r="96" spans="1:7" ht="19.25" customHeight="1" x14ac:dyDescent="0.2">
      <c r="A96" s="9">
        <f t="shared" si="7"/>
        <v>85</v>
      </c>
      <c r="B96" s="10">
        <f t="shared" ca="1" si="8"/>
        <v>47745</v>
      </c>
      <c r="C96" s="20">
        <f t="shared" si="9"/>
        <v>3.7999999999999999E-2</v>
      </c>
      <c r="D96" s="30">
        <f t="shared" ca="1" si="13"/>
        <v>468.37156859338654</v>
      </c>
      <c r="E96" s="30">
        <f t="shared" si="10"/>
        <v>298.62429743116775</v>
      </c>
      <c r="F96" s="30">
        <f t="shared" ca="1" si="11"/>
        <v>766.99586602455429</v>
      </c>
      <c r="G96" s="30">
        <f t="shared" si="12"/>
        <v>93834.038146511215</v>
      </c>
    </row>
    <row r="97" spans="1:7" ht="19.25" customHeight="1" x14ac:dyDescent="0.2">
      <c r="A97" s="9">
        <f t="shared" si="7"/>
        <v>86</v>
      </c>
      <c r="B97" s="10">
        <f t="shared" ca="1" si="8"/>
        <v>47775</v>
      </c>
      <c r="C97" s="20">
        <f t="shared" si="9"/>
        <v>3.7999999999999999E-2</v>
      </c>
      <c r="D97" s="30">
        <f t="shared" ca="1" si="13"/>
        <v>469.8547452272656</v>
      </c>
      <c r="E97" s="30">
        <f t="shared" si="10"/>
        <v>297.14112079728869</v>
      </c>
      <c r="F97" s="30">
        <f t="shared" ca="1" si="11"/>
        <v>766.99586602455429</v>
      </c>
      <c r="G97" s="30">
        <f t="shared" si="12"/>
        <v>93364.183401283924</v>
      </c>
    </row>
    <row r="98" spans="1:7" ht="19.25" customHeight="1" x14ac:dyDescent="0.2">
      <c r="A98" s="9">
        <f t="shared" si="7"/>
        <v>87</v>
      </c>
      <c r="B98" s="10">
        <f t="shared" ca="1" si="8"/>
        <v>47806</v>
      </c>
      <c r="C98" s="20">
        <f t="shared" si="9"/>
        <v>3.7999999999999999E-2</v>
      </c>
      <c r="D98" s="30">
        <f t="shared" ca="1" si="13"/>
        <v>471.34261858715195</v>
      </c>
      <c r="E98" s="30">
        <f t="shared" si="10"/>
        <v>295.65324743740234</v>
      </c>
      <c r="F98" s="30">
        <f t="shared" ca="1" si="11"/>
        <v>766.99586602455429</v>
      </c>
      <c r="G98" s="30">
        <f t="shared" si="12"/>
        <v>92892.84078269673</v>
      </c>
    </row>
    <row r="99" spans="1:7" ht="19.25" customHeight="1" x14ac:dyDescent="0.2">
      <c r="A99" s="9">
        <f t="shared" si="7"/>
        <v>88</v>
      </c>
      <c r="B99" s="10">
        <f t="shared" ca="1" si="8"/>
        <v>47836</v>
      </c>
      <c r="C99" s="20">
        <f t="shared" si="9"/>
        <v>3.7999999999999999E-2</v>
      </c>
      <c r="D99" s="30">
        <f t="shared" ca="1" si="13"/>
        <v>472.83520354601126</v>
      </c>
      <c r="E99" s="30">
        <f t="shared" si="10"/>
        <v>294.16066247854303</v>
      </c>
      <c r="F99" s="30">
        <f t="shared" ca="1" si="11"/>
        <v>766.99586602455429</v>
      </c>
      <c r="G99" s="30">
        <f t="shared" si="12"/>
        <v>92420.005579150733</v>
      </c>
    </row>
    <row r="100" spans="1:7" ht="19.25" customHeight="1" x14ac:dyDescent="0.2">
      <c r="A100" s="9">
        <f t="shared" si="7"/>
        <v>89</v>
      </c>
      <c r="B100" s="10">
        <f t="shared" ca="1" si="8"/>
        <v>47867</v>
      </c>
      <c r="C100" s="20">
        <f t="shared" si="9"/>
        <v>3.7999999999999999E-2</v>
      </c>
      <c r="D100" s="30">
        <f t="shared" ca="1" si="13"/>
        <v>474.33251502390704</v>
      </c>
      <c r="E100" s="30">
        <f t="shared" si="10"/>
        <v>292.66335100064725</v>
      </c>
      <c r="F100" s="30">
        <f t="shared" ca="1" si="11"/>
        <v>766.99586602455429</v>
      </c>
      <c r="G100" s="30">
        <f t="shared" si="12"/>
        <v>91945.673064126779</v>
      </c>
    </row>
    <row r="101" spans="1:7" ht="19.25" customHeight="1" x14ac:dyDescent="0.2">
      <c r="A101" s="9">
        <f t="shared" si="7"/>
        <v>90</v>
      </c>
      <c r="B101" s="10">
        <f t="shared" ca="1" si="8"/>
        <v>47898</v>
      </c>
      <c r="C101" s="20">
        <f t="shared" si="9"/>
        <v>3.7999999999999999E-2</v>
      </c>
      <c r="D101" s="30">
        <f t="shared" ca="1" si="13"/>
        <v>475.83456798814927</v>
      </c>
      <c r="E101" s="30">
        <f t="shared" si="10"/>
        <v>291.16129803640501</v>
      </c>
      <c r="F101" s="30">
        <f t="shared" ca="1" si="11"/>
        <v>766.99586602455429</v>
      </c>
      <c r="G101" s="30">
        <f t="shared" si="12"/>
        <v>91469.838496138662</v>
      </c>
    </row>
    <row r="102" spans="1:7" ht="19.25" customHeight="1" x14ac:dyDescent="0.2">
      <c r="A102" s="9">
        <f t="shared" si="7"/>
        <v>91</v>
      </c>
      <c r="B102" s="10">
        <f t="shared" ca="1" si="8"/>
        <v>47926</v>
      </c>
      <c r="C102" s="20">
        <f t="shared" si="9"/>
        <v>3.7999999999999999E-2</v>
      </c>
      <c r="D102" s="30">
        <f t="shared" ca="1" si="13"/>
        <v>477.34137745344515</v>
      </c>
      <c r="E102" s="30">
        <f t="shared" si="10"/>
        <v>289.65448857110914</v>
      </c>
      <c r="F102" s="30">
        <f t="shared" ca="1" si="11"/>
        <v>766.99586602455429</v>
      </c>
      <c r="G102" s="30">
        <f t="shared" si="12"/>
        <v>90992.497118685176</v>
      </c>
    </row>
    <row r="103" spans="1:7" ht="19.25" customHeight="1" x14ac:dyDescent="0.2">
      <c r="A103" s="9">
        <f t="shared" si="7"/>
        <v>92</v>
      </c>
      <c r="B103" s="10">
        <f t="shared" ca="1" si="8"/>
        <v>47957</v>
      </c>
      <c r="C103" s="20">
        <f t="shared" si="9"/>
        <v>3.7999999999999999E-2</v>
      </c>
      <c r="D103" s="30">
        <f t="shared" ca="1" si="13"/>
        <v>478.85295848204771</v>
      </c>
      <c r="E103" s="30">
        <f t="shared" si="10"/>
        <v>288.14290754250658</v>
      </c>
      <c r="F103" s="30">
        <f t="shared" ca="1" si="11"/>
        <v>766.99586602455429</v>
      </c>
      <c r="G103" s="30">
        <f t="shared" si="12"/>
        <v>90513.644160203126</v>
      </c>
    </row>
    <row r="104" spans="1:7" ht="19.25" customHeight="1" x14ac:dyDescent="0.2">
      <c r="A104" s="9">
        <f t="shared" si="7"/>
        <v>93</v>
      </c>
      <c r="B104" s="10">
        <f t="shared" ca="1" si="8"/>
        <v>47987</v>
      </c>
      <c r="C104" s="20">
        <f t="shared" si="9"/>
        <v>3.7999999999999999E-2</v>
      </c>
      <c r="D104" s="30">
        <f t="shared" ca="1" si="13"/>
        <v>480.36932618390756</v>
      </c>
      <c r="E104" s="30">
        <f t="shared" si="10"/>
        <v>286.62653984064673</v>
      </c>
      <c r="F104" s="30">
        <f t="shared" ca="1" si="11"/>
        <v>766.99586602455429</v>
      </c>
      <c r="G104" s="30">
        <f t="shared" si="12"/>
        <v>90033.274834019219</v>
      </c>
    </row>
    <row r="105" spans="1:7" ht="19.25" customHeight="1" x14ac:dyDescent="0.2">
      <c r="A105" s="9">
        <f t="shared" si="7"/>
        <v>94</v>
      </c>
      <c r="B105" s="10">
        <f t="shared" ca="1" si="8"/>
        <v>48018</v>
      </c>
      <c r="C105" s="20">
        <f t="shared" si="9"/>
        <v>3.7999999999999999E-2</v>
      </c>
      <c r="D105" s="30">
        <f t="shared" ca="1" si="13"/>
        <v>481.89049571682324</v>
      </c>
      <c r="E105" s="30">
        <f t="shared" si="10"/>
        <v>285.10537030773105</v>
      </c>
      <c r="F105" s="30">
        <f t="shared" ca="1" si="11"/>
        <v>766.99586602455429</v>
      </c>
      <c r="G105" s="30">
        <f t="shared" si="12"/>
        <v>89551.384338302334</v>
      </c>
    </row>
    <row r="106" spans="1:7" ht="19.25" customHeight="1" x14ac:dyDescent="0.2">
      <c r="A106" s="9">
        <f t="shared" si="7"/>
        <v>95</v>
      </c>
      <c r="B106" s="10">
        <f t="shared" ca="1" si="8"/>
        <v>48048</v>
      </c>
      <c r="C106" s="20">
        <f t="shared" si="9"/>
        <v>3.7999999999999999E-2</v>
      </c>
      <c r="D106" s="30">
        <f t="shared" ca="1" si="13"/>
        <v>483.41648228659318</v>
      </c>
      <c r="E106" s="30">
        <f t="shared" si="10"/>
        <v>283.57938373796111</v>
      </c>
      <c r="F106" s="30">
        <f t="shared" ca="1" si="11"/>
        <v>766.99586602455429</v>
      </c>
      <c r="G106" s="30">
        <f t="shared" si="12"/>
        <v>89067.967856015719</v>
      </c>
    </row>
    <row r="107" spans="1:7" ht="19.25" customHeight="1" x14ac:dyDescent="0.2">
      <c r="A107" s="9">
        <f t="shared" si="7"/>
        <v>96</v>
      </c>
      <c r="B107" s="10">
        <f t="shared" ca="1" si="8"/>
        <v>48079</v>
      </c>
      <c r="C107" s="20">
        <f t="shared" si="9"/>
        <v>3.7999999999999999E-2</v>
      </c>
      <c r="D107" s="30">
        <f t="shared" ca="1" si="13"/>
        <v>484.94730114716748</v>
      </c>
      <c r="E107" s="30">
        <f t="shared" si="10"/>
        <v>282.04856487738681</v>
      </c>
      <c r="F107" s="30">
        <f t="shared" ca="1" si="11"/>
        <v>766.99586602455429</v>
      </c>
      <c r="G107" s="30">
        <f t="shared" si="12"/>
        <v>88583.020554868563</v>
      </c>
    </row>
    <row r="108" spans="1:7" ht="19.25" customHeight="1" x14ac:dyDescent="0.2">
      <c r="A108" s="9">
        <f t="shared" si="7"/>
        <v>97</v>
      </c>
      <c r="B108" s="10">
        <f t="shared" ca="1" si="8"/>
        <v>48110</v>
      </c>
      <c r="C108" s="20">
        <f t="shared" si="9"/>
        <v>3.7999999999999999E-2</v>
      </c>
      <c r="D108" s="30">
        <f t="shared" ca="1" si="13"/>
        <v>486.48296760080012</v>
      </c>
      <c r="E108" s="30">
        <f t="shared" si="10"/>
        <v>280.51289842375417</v>
      </c>
      <c r="F108" s="30">
        <f t="shared" ca="1" si="11"/>
        <v>766.99586602455429</v>
      </c>
      <c r="G108" s="30">
        <f t="shared" si="12"/>
        <v>88096.537587267725</v>
      </c>
    </row>
    <row r="109" spans="1:7" ht="19.25" customHeight="1" x14ac:dyDescent="0.2">
      <c r="A109" s="9">
        <f t="shared" si="7"/>
        <v>98</v>
      </c>
      <c r="B109" s="10">
        <f t="shared" ca="1" si="8"/>
        <v>48140</v>
      </c>
      <c r="C109" s="20">
        <f t="shared" si="9"/>
        <v>3.7999999999999999E-2</v>
      </c>
      <c r="D109" s="30">
        <f t="shared" ca="1" si="13"/>
        <v>488.02349699820263</v>
      </c>
      <c r="E109" s="30">
        <f t="shared" si="10"/>
        <v>278.97236902635166</v>
      </c>
      <c r="F109" s="30">
        <f t="shared" ca="1" si="11"/>
        <v>766.99586602455429</v>
      </c>
      <c r="G109" s="30">
        <f t="shared" si="12"/>
        <v>87608.514090269542</v>
      </c>
    </row>
    <row r="110" spans="1:7" ht="19.25" customHeight="1" x14ac:dyDescent="0.2">
      <c r="A110" s="9">
        <f t="shared" si="7"/>
        <v>99</v>
      </c>
      <c r="B110" s="10">
        <f t="shared" ca="1" si="8"/>
        <v>48171</v>
      </c>
      <c r="C110" s="20">
        <f t="shared" si="9"/>
        <v>3.7999999999999999E-2</v>
      </c>
      <c r="D110" s="30">
        <f t="shared" ca="1" si="13"/>
        <v>489.56890473869697</v>
      </c>
      <c r="E110" s="30">
        <f t="shared" si="10"/>
        <v>277.42696128585732</v>
      </c>
      <c r="F110" s="30">
        <f t="shared" ca="1" si="11"/>
        <v>766.99586602455429</v>
      </c>
      <c r="G110" s="30">
        <f t="shared" si="12"/>
        <v>87118.945185530829</v>
      </c>
    </row>
    <row r="111" spans="1:7" ht="19.25" customHeight="1" x14ac:dyDescent="0.2">
      <c r="A111" s="9">
        <f t="shared" si="7"/>
        <v>100</v>
      </c>
      <c r="B111" s="10">
        <f t="shared" ca="1" si="8"/>
        <v>48201</v>
      </c>
      <c r="C111" s="20">
        <f t="shared" si="9"/>
        <v>3.7999999999999999E-2</v>
      </c>
      <c r="D111" s="30">
        <f t="shared" ca="1" si="13"/>
        <v>491.11920627036949</v>
      </c>
      <c r="E111" s="30">
        <f t="shared" si="10"/>
        <v>275.8766597541848</v>
      </c>
      <c r="F111" s="30">
        <f t="shared" ca="1" si="11"/>
        <v>766.99586602455429</v>
      </c>
      <c r="G111" s="30">
        <f t="shared" si="12"/>
        <v>86627.825979260451</v>
      </c>
    </row>
    <row r="112" spans="1:7" ht="19.25" customHeight="1" x14ac:dyDescent="0.2">
      <c r="A112" s="9">
        <f t="shared" si="7"/>
        <v>101</v>
      </c>
      <c r="B112" s="10">
        <f t="shared" ca="1" si="8"/>
        <v>48232</v>
      </c>
      <c r="C112" s="20">
        <f t="shared" si="9"/>
        <v>3.7999999999999999E-2</v>
      </c>
      <c r="D112" s="30">
        <f t="shared" ca="1" si="13"/>
        <v>492.67441709022569</v>
      </c>
      <c r="E112" s="30">
        <f t="shared" si="10"/>
        <v>274.3214489343286</v>
      </c>
      <c r="F112" s="30">
        <f t="shared" ca="1" si="11"/>
        <v>766.99586602455429</v>
      </c>
      <c r="G112" s="30">
        <f t="shared" si="12"/>
        <v>86135.151562170184</v>
      </c>
    </row>
    <row r="113" spans="1:7" ht="19.25" customHeight="1" x14ac:dyDescent="0.2">
      <c r="A113" s="9">
        <f t="shared" si="7"/>
        <v>102</v>
      </c>
      <c r="B113" s="10">
        <f t="shared" ca="1" si="8"/>
        <v>48263</v>
      </c>
      <c r="C113" s="20">
        <f t="shared" si="9"/>
        <v>3.7999999999999999E-2</v>
      </c>
      <c r="D113" s="30">
        <f t="shared" ca="1" si="13"/>
        <v>494.23455274434468</v>
      </c>
      <c r="E113" s="30">
        <f t="shared" si="10"/>
        <v>272.76131328020961</v>
      </c>
      <c r="F113" s="30">
        <f t="shared" ca="1" si="11"/>
        <v>766.99586602455429</v>
      </c>
      <c r="G113" s="30">
        <f t="shared" si="12"/>
        <v>85640.917009425801</v>
      </c>
    </row>
    <row r="114" spans="1:7" ht="19.25" customHeight="1" x14ac:dyDescent="0.2">
      <c r="A114" s="9">
        <f t="shared" si="7"/>
        <v>103</v>
      </c>
      <c r="B114" s="10">
        <f t="shared" ca="1" si="8"/>
        <v>48292</v>
      </c>
      <c r="C114" s="20">
        <f t="shared" si="9"/>
        <v>3.7999999999999999E-2</v>
      </c>
      <c r="D114" s="30">
        <f t="shared" ca="1" si="13"/>
        <v>495.79962882803511</v>
      </c>
      <c r="E114" s="30">
        <f t="shared" si="10"/>
        <v>271.19623719651918</v>
      </c>
      <c r="F114" s="30">
        <f t="shared" ca="1" si="11"/>
        <v>766.99586602455429</v>
      </c>
      <c r="G114" s="30">
        <f t="shared" si="12"/>
        <v>85145.11738059776</v>
      </c>
    </row>
    <row r="115" spans="1:7" ht="19.25" customHeight="1" x14ac:dyDescent="0.2">
      <c r="A115" s="9">
        <f t="shared" si="7"/>
        <v>104</v>
      </c>
      <c r="B115" s="10">
        <f t="shared" ca="1" si="8"/>
        <v>48323</v>
      </c>
      <c r="C115" s="20">
        <f t="shared" si="9"/>
        <v>3.7999999999999999E-2</v>
      </c>
      <c r="D115" s="30">
        <f t="shared" ca="1" si="13"/>
        <v>497.36966098599055</v>
      </c>
      <c r="E115" s="30">
        <f t="shared" si="10"/>
        <v>269.62620503856374</v>
      </c>
      <c r="F115" s="30">
        <f t="shared" ca="1" si="11"/>
        <v>766.99586602455429</v>
      </c>
      <c r="G115" s="30">
        <f t="shared" si="12"/>
        <v>84647.74771961174</v>
      </c>
    </row>
    <row r="116" spans="1:7" ht="19.25" customHeight="1" x14ac:dyDescent="0.2">
      <c r="A116" s="9">
        <f t="shared" si="7"/>
        <v>105</v>
      </c>
      <c r="B116" s="10">
        <f t="shared" ca="1" si="8"/>
        <v>48353</v>
      </c>
      <c r="C116" s="20">
        <f t="shared" si="9"/>
        <v>3.7999999999999999E-2</v>
      </c>
      <c r="D116" s="30">
        <f t="shared" ca="1" si="13"/>
        <v>498.94466491244623</v>
      </c>
      <c r="E116" s="30">
        <f t="shared" si="10"/>
        <v>268.05120111210806</v>
      </c>
      <c r="F116" s="30">
        <f t="shared" ca="1" si="11"/>
        <v>766.99586602455429</v>
      </c>
      <c r="G116" s="30">
        <f t="shared" si="12"/>
        <v>84148.803054699281</v>
      </c>
    </row>
    <row r="117" spans="1:7" ht="19.25" customHeight="1" x14ac:dyDescent="0.2">
      <c r="A117" s="9">
        <f t="shared" si="7"/>
        <v>106</v>
      </c>
      <c r="B117" s="10">
        <f t="shared" ca="1" si="8"/>
        <v>48384</v>
      </c>
      <c r="C117" s="20">
        <f t="shared" si="9"/>
        <v>3.7999999999999999E-2</v>
      </c>
      <c r="D117" s="30">
        <f t="shared" ca="1" si="13"/>
        <v>500.52465635133564</v>
      </c>
      <c r="E117" s="30">
        <f t="shared" si="10"/>
        <v>266.47120967321865</v>
      </c>
      <c r="F117" s="30">
        <f t="shared" ca="1" si="11"/>
        <v>766.99586602455429</v>
      </c>
      <c r="G117" s="30">
        <f t="shared" si="12"/>
        <v>83648.278398347931</v>
      </c>
    </row>
    <row r="118" spans="1:7" ht="19.25" customHeight="1" x14ac:dyDescent="0.2">
      <c r="A118" s="9">
        <f t="shared" si="7"/>
        <v>107</v>
      </c>
      <c r="B118" s="10">
        <f t="shared" ca="1" si="8"/>
        <v>48414</v>
      </c>
      <c r="C118" s="20">
        <f t="shared" si="9"/>
        <v>3.7999999999999999E-2</v>
      </c>
      <c r="D118" s="30">
        <f t="shared" ca="1" si="13"/>
        <v>502.10965109644815</v>
      </c>
      <c r="E118" s="30">
        <f t="shared" si="10"/>
        <v>264.88621492810614</v>
      </c>
      <c r="F118" s="30">
        <f t="shared" ca="1" si="11"/>
        <v>766.99586602455429</v>
      </c>
      <c r="G118" s="30">
        <f t="shared" si="12"/>
        <v>83146.168747251475</v>
      </c>
    </row>
    <row r="119" spans="1:7" ht="19.25" customHeight="1" x14ac:dyDescent="0.2">
      <c r="A119" s="9">
        <f t="shared" si="7"/>
        <v>108</v>
      </c>
      <c r="B119" s="10">
        <f t="shared" ca="1" si="8"/>
        <v>48445</v>
      </c>
      <c r="C119" s="20">
        <f t="shared" si="9"/>
        <v>3.7999999999999999E-2</v>
      </c>
      <c r="D119" s="30">
        <f t="shared" ca="1" si="13"/>
        <v>503.69966499158693</v>
      </c>
      <c r="E119" s="30">
        <f t="shared" si="10"/>
        <v>263.29620103296736</v>
      </c>
      <c r="F119" s="30">
        <f t="shared" ca="1" si="11"/>
        <v>766.99586602455429</v>
      </c>
      <c r="G119" s="30">
        <f t="shared" si="12"/>
        <v>82642.469082259908</v>
      </c>
    </row>
    <row r="120" spans="1:7" ht="19.25" customHeight="1" x14ac:dyDescent="0.2">
      <c r="A120" s="9">
        <f t="shared" si="7"/>
        <v>109</v>
      </c>
      <c r="B120" s="10">
        <f t="shared" ca="1" si="8"/>
        <v>48476</v>
      </c>
      <c r="C120" s="20">
        <f t="shared" si="9"/>
        <v>3.7999999999999999E-2</v>
      </c>
      <c r="D120" s="30">
        <f t="shared" ca="1" si="13"/>
        <v>505.29471393072697</v>
      </c>
      <c r="E120" s="30">
        <f t="shared" si="10"/>
        <v>261.70115209382732</v>
      </c>
      <c r="F120" s="30">
        <f t="shared" ca="1" si="11"/>
        <v>766.99586602455429</v>
      </c>
      <c r="G120" s="30">
        <f t="shared" si="12"/>
        <v>82137.174368329142</v>
      </c>
    </row>
    <row r="121" spans="1:7" ht="19.25" customHeight="1" x14ac:dyDescent="0.2">
      <c r="A121" s="9">
        <f t="shared" si="7"/>
        <v>110</v>
      </c>
      <c r="B121" s="10">
        <f t="shared" ca="1" si="8"/>
        <v>48506</v>
      </c>
      <c r="C121" s="20">
        <f t="shared" si="9"/>
        <v>3.7999999999999999E-2</v>
      </c>
      <c r="D121" s="30">
        <f t="shared" ca="1" si="13"/>
        <v>506.89481385817425</v>
      </c>
      <c r="E121" s="30">
        <f t="shared" si="10"/>
        <v>260.10105216638004</v>
      </c>
      <c r="F121" s="30">
        <f t="shared" ca="1" si="11"/>
        <v>766.99586602455429</v>
      </c>
      <c r="G121" s="30">
        <f t="shared" si="12"/>
        <v>81630.279554470966</v>
      </c>
    </row>
    <row r="122" spans="1:7" ht="19.25" customHeight="1" x14ac:dyDescent="0.2">
      <c r="A122" s="9">
        <f t="shared" si="7"/>
        <v>111</v>
      </c>
      <c r="B122" s="10">
        <f t="shared" ca="1" si="8"/>
        <v>48537</v>
      </c>
      <c r="C122" s="20">
        <f t="shared" si="9"/>
        <v>3.7999999999999999E-2</v>
      </c>
      <c r="D122" s="30">
        <f t="shared" ca="1" si="13"/>
        <v>508.49998076872515</v>
      </c>
      <c r="E122" s="30">
        <f t="shared" si="10"/>
        <v>258.49588525582914</v>
      </c>
      <c r="F122" s="30">
        <f t="shared" ca="1" si="11"/>
        <v>766.99586602455429</v>
      </c>
      <c r="G122" s="30">
        <f t="shared" si="12"/>
        <v>81121.779573702166</v>
      </c>
    </row>
    <row r="123" spans="1:7" ht="19.25" customHeight="1" x14ac:dyDescent="0.2">
      <c r="A123" s="9">
        <f t="shared" si="7"/>
        <v>112</v>
      </c>
      <c r="B123" s="10">
        <f t="shared" ca="1" si="8"/>
        <v>48567</v>
      </c>
      <c r="C123" s="20">
        <f t="shared" si="9"/>
        <v>3.7999999999999999E-2</v>
      </c>
      <c r="D123" s="30">
        <f t="shared" ca="1" si="13"/>
        <v>510.11023070782613</v>
      </c>
      <c r="E123" s="30">
        <f t="shared" si="10"/>
        <v>256.88563531672816</v>
      </c>
      <c r="F123" s="30">
        <f t="shared" ca="1" si="11"/>
        <v>766.99586602455429</v>
      </c>
      <c r="G123" s="30">
        <f t="shared" si="12"/>
        <v>80611.669342994355</v>
      </c>
    </row>
    <row r="124" spans="1:7" ht="19.25" customHeight="1" x14ac:dyDescent="0.2">
      <c r="A124" s="9">
        <f t="shared" si="7"/>
        <v>113</v>
      </c>
      <c r="B124" s="10">
        <f t="shared" ca="1" si="8"/>
        <v>48598</v>
      </c>
      <c r="C124" s="20">
        <f t="shared" si="9"/>
        <v>3.7999999999999999E-2</v>
      </c>
      <c r="D124" s="30">
        <f t="shared" ca="1" si="13"/>
        <v>511.72557977173426</v>
      </c>
      <c r="E124" s="30">
        <f t="shared" si="10"/>
        <v>255.27028625282006</v>
      </c>
      <c r="F124" s="30">
        <f t="shared" ca="1" si="11"/>
        <v>766.99586602455429</v>
      </c>
      <c r="G124" s="30">
        <f t="shared" si="12"/>
        <v>80099.943763222618</v>
      </c>
    </row>
    <row r="125" spans="1:7" ht="19.25" customHeight="1" x14ac:dyDescent="0.2">
      <c r="A125" s="9">
        <f t="shared" si="7"/>
        <v>114</v>
      </c>
      <c r="B125" s="10">
        <f t="shared" ca="1" si="8"/>
        <v>48629</v>
      </c>
      <c r="C125" s="20">
        <f t="shared" si="9"/>
        <v>3.7999999999999999E-2</v>
      </c>
      <c r="D125" s="30">
        <f t="shared" ca="1" si="13"/>
        <v>513.34604410767804</v>
      </c>
      <c r="E125" s="30">
        <f t="shared" si="10"/>
        <v>253.64982191687622</v>
      </c>
      <c r="F125" s="30">
        <f t="shared" ca="1" si="11"/>
        <v>766.99586602455429</v>
      </c>
      <c r="G125" s="30">
        <f t="shared" si="12"/>
        <v>79586.5977191149</v>
      </c>
    </row>
    <row r="126" spans="1:7" ht="19.25" customHeight="1" x14ac:dyDescent="0.2">
      <c r="A126" s="9">
        <f t="shared" si="7"/>
        <v>115</v>
      </c>
      <c r="B126" s="10">
        <f t="shared" ca="1" si="8"/>
        <v>48657</v>
      </c>
      <c r="C126" s="20">
        <f t="shared" si="9"/>
        <v>3.7999999999999999E-2</v>
      </c>
      <c r="D126" s="30">
        <f t="shared" ca="1" si="13"/>
        <v>514.97163991401897</v>
      </c>
      <c r="E126" s="30">
        <f t="shared" si="10"/>
        <v>252.0242261105353</v>
      </c>
      <c r="F126" s="30">
        <f t="shared" ca="1" si="11"/>
        <v>766.99586602455429</v>
      </c>
      <c r="G126" s="30">
        <f t="shared" si="12"/>
        <v>79071.626079200854</v>
      </c>
    </row>
    <row r="127" spans="1:7" ht="19.25" customHeight="1" x14ac:dyDescent="0.2">
      <c r="A127" s="9">
        <f t="shared" si="7"/>
        <v>116</v>
      </c>
      <c r="B127" s="10">
        <f t="shared" ca="1" si="8"/>
        <v>48688</v>
      </c>
      <c r="C127" s="20">
        <f t="shared" si="9"/>
        <v>3.7999999999999999E-2</v>
      </c>
      <c r="D127" s="30">
        <f t="shared" ca="1" si="13"/>
        <v>516.6023834404134</v>
      </c>
      <c r="E127" s="30">
        <f t="shared" si="10"/>
        <v>250.39348258414088</v>
      </c>
      <c r="F127" s="30">
        <f t="shared" ca="1" si="11"/>
        <v>766.99586602455429</v>
      </c>
      <c r="G127" s="30">
        <f t="shared" si="12"/>
        <v>78555.023695760436</v>
      </c>
    </row>
    <row r="128" spans="1:7" ht="19.25" customHeight="1" x14ac:dyDescent="0.2">
      <c r="A128" s="9">
        <f t="shared" si="7"/>
        <v>117</v>
      </c>
      <c r="B128" s="10">
        <f t="shared" ca="1" si="8"/>
        <v>48718</v>
      </c>
      <c r="C128" s="20">
        <f t="shared" si="9"/>
        <v>3.7999999999999999E-2</v>
      </c>
      <c r="D128" s="30">
        <f t="shared" ca="1" si="13"/>
        <v>518.23829098797466</v>
      </c>
      <c r="E128" s="30">
        <f t="shared" si="10"/>
        <v>248.7575750365796</v>
      </c>
      <c r="F128" s="30">
        <f t="shared" ca="1" si="11"/>
        <v>766.99586602455429</v>
      </c>
      <c r="G128" s="30">
        <f t="shared" si="12"/>
        <v>78036.785404772425</v>
      </c>
    </row>
    <row r="129" spans="1:7" ht="19.25" customHeight="1" x14ac:dyDescent="0.2">
      <c r="A129" s="9">
        <f t="shared" si="7"/>
        <v>118</v>
      </c>
      <c r="B129" s="10">
        <f t="shared" ca="1" si="8"/>
        <v>48749</v>
      </c>
      <c r="C129" s="20">
        <f t="shared" si="9"/>
        <v>3.7999999999999999E-2</v>
      </c>
      <c r="D129" s="30">
        <f t="shared" ca="1" si="13"/>
        <v>519.87937890943658</v>
      </c>
      <c r="E129" s="30">
        <f t="shared" si="10"/>
        <v>247.11648711511765</v>
      </c>
      <c r="F129" s="30">
        <f t="shared" ca="1" si="11"/>
        <v>766.99586602455429</v>
      </c>
      <c r="G129" s="30">
        <f t="shared" si="12"/>
        <v>77516.906025863005</v>
      </c>
    </row>
    <row r="130" spans="1:7" ht="19.25" customHeight="1" x14ac:dyDescent="0.2">
      <c r="A130" s="9">
        <f t="shared" si="7"/>
        <v>119</v>
      </c>
      <c r="B130" s="10">
        <f t="shared" ca="1" si="8"/>
        <v>48779</v>
      </c>
      <c r="C130" s="20">
        <f t="shared" si="9"/>
        <v>3.7999999999999999E-2</v>
      </c>
      <c r="D130" s="30">
        <f t="shared" ca="1" si="13"/>
        <v>521.52566360931655</v>
      </c>
      <c r="E130" s="30">
        <f t="shared" si="10"/>
        <v>245.47020241523776</v>
      </c>
      <c r="F130" s="30">
        <f t="shared" ca="1" si="11"/>
        <v>766.99586602455429</v>
      </c>
      <c r="G130" s="30">
        <f t="shared" si="12"/>
        <v>76995.380362253651</v>
      </c>
    </row>
    <row r="131" spans="1:7" ht="19.25" customHeight="1" x14ac:dyDescent="0.2">
      <c r="A131" s="9">
        <f t="shared" si="7"/>
        <v>120</v>
      </c>
      <c r="B131" s="10">
        <f t="shared" ca="1" si="8"/>
        <v>48810</v>
      </c>
      <c r="C131" s="20">
        <f t="shared" si="9"/>
        <v>3.7999999999999999E-2</v>
      </c>
      <c r="D131" s="30">
        <f t="shared" ca="1" si="13"/>
        <v>523.17716154407935</v>
      </c>
      <c r="E131" s="30">
        <f t="shared" si="10"/>
        <v>243.81870448047491</v>
      </c>
      <c r="F131" s="30">
        <f t="shared" ca="1" si="11"/>
        <v>766.99586602455429</v>
      </c>
      <c r="G131" s="30">
        <f t="shared" si="12"/>
        <v>76472.203200709555</v>
      </c>
    </row>
    <row r="132" spans="1:7" ht="19.25" customHeight="1" x14ac:dyDescent="0.2">
      <c r="A132" s="9">
        <f t="shared" si="7"/>
        <v>121</v>
      </c>
      <c r="B132" s="10">
        <f t="shared" ca="1" si="8"/>
        <v>48841</v>
      </c>
      <c r="C132" s="20">
        <f t="shared" si="9"/>
        <v>3.7999999999999999E-2</v>
      </c>
      <c r="D132" s="30">
        <f t="shared" ca="1" si="13"/>
        <v>524.83388922230222</v>
      </c>
      <c r="E132" s="30">
        <f t="shared" si="10"/>
        <v>242.16197680225204</v>
      </c>
      <c r="F132" s="30">
        <f t="shared" ca="1" si="11"/>
        <v>766.99586602455429</v>
      </c>
      <c r="G132" s="30">
        <f t="shared" si="12"/>
        <v>75947.3693114872</v>
      </c>
    </row>
    <row r="133" spans="1:7" ht="19.25" customHeight="1" x14ac:dyDescent="0.2">
      <c r="A133" s="9">
        <f t="shared" si="7"/>
        <v>122</v>
      </c>
      <c r="B133" s="10">
        <f t="shared" ca="1" si="8"/>
        <v>48871</v>
      </c>
      <c r="C133" s="20">
        <f t="shared" si="9"/>
        <v>3.7999999999999999E-2</v>
      </c>
      <c r="D133" s="30">
        <f t="shared" ca="1" si="13"/>
        <v>526.49586320483957</v>
      </c>
      <c r="E133" s="30">
        <f t="shared" si="10"/>
        <v>240.50000281971472</v>
      </c>
      <c r="F133" s="30">
        <f t="shared" ca="1" si="11"/>
        <v>766.99586602455429</v>
      </c>
      <c r="G133" s="30">
        <f t="shared" si="12"/>
        <v>75420.873448282393</v>
      </c>
    </row>
    <row r="134" spans="1:7" ht="19.25" customHeight="1" x14ac:dyDescent="0.2">
      <c r="A134" s="9">
        <f t="shared" si="7"/>
        <v>123</v>
      </c>
      <c r="B134" s="10">
        <f t="shared" ca="1" si="8"/>
        <v>48902</v>
      </c>
      <c r="C134" s="20">
        <f t="shared" si="9"/>
        <v>3.7999999999999999E-2</v>
      </c>
      <c r="D134" s="30">
        <f t="shared" ca="1" si="13"/>
        <v>528.1631001049883</v>
      </c>
      <c r="E134" s="30">
        <f t="shared" si="10"/>
        <v>238.83276591956601</v>
      </c>
      <c r="F134" s="30">
        <f t="shared" ca="1" si="11"/>
        <v>766.99586602455429</v>
      </c>
      <c r="G134" s="30">
        <f t="shared" si="12"/>
        <v>74892.710348177367</v>
      </c>
    </row>
    <row r="135" spans="1:7" ht="19.25" customHeight="1" x14ac:dyDescent="0.2">
      <c r="A135" s="9">
        <f t="shared" si="7"/>
        <v>124</v>
      </c>
      <c r="B135" s="10">
        <f t="shared" ca="1" si="8"/>
        <v>48932</v>
      </c>
      <c r="C135" s="20">
        <f t="shared" si="9"/>
        <v>3.7999999999999999E-2</v>
      </c>
      <c r="D135" s="30">
        <f t="shared" ca="1" si="13"/>
        <v>529.83561658865403</v>
      </c>
      <c r="E135" s="30">
        <f t="shared" si="10"/>
        <v>237.16024943590025</v>
      </c>
      <c r="F135" s="30">
        <f t="shared" ca="1" si="11"/>
        <v>766.99586602455429</v>
      </c>
      <c r="G135" s="30">
        <f t="shared" si="12"/>
        <v>74362.874731588701</v>
      </c>
    </row>
    <row r="136" spans="1:7" ht="19.25" customHeight="1" x14ac:dyDescent="0.2">
      <c r="A136" s="9">
        <f t="shared" si="7"/>
        <v>125</v>
      </c>
      <c r="B136" s="10">
        <f t="shared" ca="1" si="8"/>
        <v>48963</v>
      </c>
      <c r="C136" s="20">
        <f t="shared" si="9"/>
        <v>3.7999999999999999E-2</v>
      </c>
      <c r="D136" s="30">
        <f t="shared" ca="1" si="13"/>
        <v>531.51342937451807</v>
      </c>
      <c r="E136" s="30">
        <f t="shared" si="10"/>
        <v>235.48243665003619</v>
      </c>
      <c r="F136" s="30">
        <f t="shared" ca="1" si="11"/>
        <v>766.99586602455429</v>
      </c>
      <c r="G136" s="30">
        <f t="shared" si="12"/>
        <v>73831.361302214165</v>
      </c>
    </row>
    <row r="137" spans="1:7" ht="19.25" customHeight="1" x14ac:dyDescent="0.2">
      <c r="A137" s="9">
        <f t="shared" si="7"/>
        <v>126</v>
      </c>
      <c r="B137" s="10">
        <f t="shared" ca="1" si="8"/>
        <v>48994</v>
      </c>
      <c r="C137" s="20">
        <f t="shared" si="9"/>
        <v>3.7999999999999999E-2</v>
      </c>
      <c r="D137" s="30">
        <f t="shared" ca="1" si="13"/>
        <v>533.19655523420408</v>
      </c>
      <c r="E137" s="30">
        <f t="shared" si="10"/>
        <v>233.79931079035021</v>
      </c>
      <c r="F137" s="30">
        <f t="shared" ca="1" si="11"/>
        <v>766.99586602455429</v>
      </c>
      <c r="G137" s="30">
        <f t="shared" si="12"/>
        <v>73298.16474697995</v>
      </c>
    </row>
    <row r="138" spans="1:7" ht="19.25" customHeight="1" x14ac:dyDescent="0.2">
      <c r="A138" s="9">
        <f t="shared" si="7"/>
        <v>127</v>
      </c>
      <c r="B138" s="10">
        <f t="shared" ca="1" si="8"/>
        <v>49022</v>
      </c>
      <c r="C138" s="20">
        <f t="shared" si="9"/>
        <v>3.7999999999999999E-2</v>
      </c>
      <c r="D138" s="30">
        <f t="shared" ca="1" si="13"/>
        <v>534.8850109924457</v>
      </c>
      <c r="E138" s="30">
        <f t="shared" si="10"/>
        <v>232.11085503210862</v>
      </c>
      <c r="F138" s="30">
        <f t="shared" ca="1" si="11"/>
        <v>766.99586602455429</v>
      </c>
      <c r="G138" s="30">
        <f t="shared" si="12"/>
        <v>72763.279735987468</v>
      </c>
    </row>
    <row r="139" spans="1:7" ht="19.25" customHeight="1" x14ac:dyDescent="0.2">
      <c r="A139" s="9">
        <f t="shared" si="7"/>
        <v>128</v>
      </c>
      <c r="B139" s="10">
        <f t="shared" ca="1" si="8"/>
        <v>49053</v>
      </c>
      <c r="C139" s="20">
        <f t="shared" si="9"/>
        <v>3.7999999999999999E-2</v>
      </c>
      <c r="D139" s="30">
        <f t="shared" ca="1" si="13"/>
        <v>536.57881352725508</v>
      </c>
      <c r="E139" s="30">
        <f t="shared" si="10"/>
        <v>230.41705249729918</v>
      </c>
      <c r="F139" s="30">
        <f t="shared" ca="1" si="11"/>
        <v>766.99586602455429</v>
      </c>
      <c r="G139" s="30">
        <f t="shared" si="12"/>
        <v>72226.700922460193</v>
      </c>
    </row>
    <row r="140" spans="1:7" ht="19.25" customHeight="1" x14ac:dyDescent="0.2">
      <c r="A140" s="9">
        <f t="shared" ref="A140:A203" si="14">IFERROR(IF(INDEX(A138:A140,1)=A$11,1,IF($A$9&gt;=A139+1,A139+1,"")),"")</f>
        <v>129</v>
      </c>
      <c r="B140" s="10">
        <f t="shared" ref="B140:B203" ca="1" si="15">IF(A140="","",EDATE($B$9,A140))</f>
        <v>49083</v>
      </c>
      <c r="C140" s="20">
        <f t="shared" ref="C140:C203" si="16">IF(A140="","",$C$9)</f>
        <v>3.7999999999999999E-2</v>
      </c>
      <c r="D140" s="30">
        <f t="shared" ca="1" si="13"/>
        <v>538.27797977009141</v>
      </c>
      <c r="E140" s="30">
        <f t="shared" ref="E140:E203" si="17">IFERROR(-IPMT($C$9/12,A140,$A$9,$D$9),"")</f>
        <v>228.71788625446285</v>
      </c>
      <c r="F140" s="30">
        <f t="shared" ref="F140:F203" ca="1" si="18">IF(B140="","",$F$9)</f>
        <v>766.99586602455429</v>
      </c>
      <c r="G140" s="30">
        <f t="shared" ref="G140:G203" si="19">IFERROR(-FV($C$9/12,A140,-$F$9,$D$9),"")</f>
        <v>71688.422942690071</v>
      </c>
    </row>
    <row r="141" spans="1:7" ht="19.25" customHeight="1" x14ac:dyDescent="0.2">
      <c r="A141" s="9">
        <f t="shared" si="14"/>
        <v>130</v>
      </c>
      <c r="B141" s="10">
        <f t="shared" ca="1" si="15"/>
        <v>49114</v>
      </c>
      <c r="C141" s="20">
        <f t="shared" si="16"/>
        <v>3.7999999999999999E-2</v>
      </c>
      <c r="D141" s="30">
        <f t="shared" ref="D141:D204" ca="1" si="20">IFERROR(F141-E141,"")</f>
        <v>539.98252670603006</v>
      </c>
      <c r="E141" s="30">
        <f t="shared" si="17"/>
        <v>227.01333931852423</v>
      </c>
      <c r="F141" s="30">
        <f t="shared" ca="1" si="18"/>
        <v>766.99586602455429</v>
      </c>
      <c r="G141" s="30">
        <f t="shared" si="19"/>
        <v>71148.440415984034</v>
      </c>
    </row>
    <row r="142" spans="1:7" ht="19.25" customHeight="1" x14ac:dyDescent="0.2">
      <c r="A142" s="9">
        <f t="shared" si="14"/>
        <v>131</v>
      </c>
      <c r="B142" s="10">
        <f t="shared" ca="1" si="15"/>
        <v>49144</v>
      </c>
      <c r="C142" s="20">
        <f t="shared" si="16"/>
        <v>3.7999999999999999E-2</v>
      </c>
      <c r="D142" s="30">
        <f t="shared" ca="1" si="20"/>
        <v>541.69247137393245</v>
      </c>
      <c r="E142" s="30">
        <f t="shared" si="17"/>
        <v>225.30339465062181</v>
      </c>
      <c r="F142" s="30">
        <f t="shared" ca="1" si="18"/>
        <v>766.99586602455429</v>
      </c>
      <c r="G142" s="30">
        <f t="shared" si="19"/>
        <v>70606.747944610106</v>
      </c>
    </row>
    <row r="143" spans="1:7" ht="19.25" customHeight="1" x14ac:dyDescent="0.2">
      <c r="A143" s="9">
        <f t="shared" si="14"/>
        <v>132</v>
      </c>
      <c r="B143" s="10">
        <f t="shared" ca="1" si="15"/>
        <v>49175</v>
      </c>
      <c r="C143" s="20">
        <f t="shared" si="16"/>
        <v>3.7999999999999999E-2</v>
      </c>
      <c r="D143" s="30">
        <f t="shared" ca="1" si="20"/>
        <v>543.40783086661656</v>
      </c>
      <c r="E143" s="30">
        <f t="shared" si="17"/>
        <v>223.58803515793772</v>
      </c>
      <c r="F143" s="30">
        <f t="shared" ca="1" si="18"/>
        <v>766.99586602455429</v>
      </c>
      <c r="G143" s="30">
        <f t="shared" si="19"/>
        <v>70063.340113743441</v>
      </c>
    </row>
    <row r="144" spans="1:7" ht="19.25" customHeight="1" x14ac:dyDescent="0.2">
      <c r="A144" s="9">
        <f t="shared" si="14"/>
        <v>133</v>
      </c>
      <c r="B144" s="10">
        <f t="shared" ca="1" si="15"/>
        <v>49206</v>
      </c>
      <c r="C144" s="20">
        <f t="shared" si="16"/>
        <v>3.7999999999999999E-2</v>
      </c>
      <c r="D144" s="30">
        <f t="shared" ca="1" si="20"/>
        <v>545.1286223310276</v>
      </c>
      <c r="E144" s="30">
        <f t="shared" si="17"/>
        <v>221.86724369352669</v>
      </c>
      <c r="F144" s="30">
        <f t="shared" ca="1" si="18"/>
        <v>766.99586602455429</v>
      </c>
      <c r="G144" s="30">
        <f t="shared" si="19"/>
        <v>69518.211491412396</v>
      </c>
    </row>
    <row r="145" spans="1:7" ht="19.25" customHeight="1" x14ac:dyDescent="0.2">
      <c r="A145" s="9">
        <f t="shared" si="14"/>
        <v>134</v>
      </c>
      <c r="B145" s="10">
        <f t="shared" ca="1" si="15"/>
        <v>49236</v>
      </c>
      <c r="C145" s="20">
        <f t="shared" si="16"/>
        <v>3.7999999999999999E-2</v>
      </c>
      <c r="D145" s="30">
        <f t="shared" ca="1" si="20"/>
        <v>546.85486296840918</v>
      </c>
      <c r="E145" s="30">
        <f t="shared" si="17"/>
        <v>220.14100305614514</v>
      </c>
      <c r="F145" s="30">
        <f t="shared" ca="1" si="18"/>
        <v>766.99586602455429</v>
      </c>
      <c r="G145" s="30">
        <f t="shared" si="19"/>
        <v>68971.356628443988</v>
      </c>
    </row>
    <row r="146" spans="1:7" ht="19.25" customHeight="1" x14ac:dyDescent="0.2">
      <c r="A146" s="9">
        <f t="shared" si="14"/>
        <v>135</v>
      </c>
      <c r="B146" s="10">
        <f t="shared" ca="1" si="15"/>
        <v>49267</v>
      </c>
      <c r="C146" s="20">
        <f t="shared" si="16"/>
        <v>3.7999999999999999E-2</v>
      </c>
      <c r="D146" s="30">
        <f t="shared" ca="1" si="20"/>
        <v>548.5865700344757</v>
      </c>
      <c r="E146" s="30">
        <f t="shared" si="17"/>
        <v>218.40929599007853</v>
      </c>
      <c r="F146" s="30">
        <f t="shared" ca="1" si="18"/>
        <v>766.99586602455429</v>
      </c>
      <c r="G146" s="30">
        <f t="shared" si="19"/>
        <v>68422.770058409471</v>
      </c>
    </row>
    <row r="147" spans="1:7" ht="19.25" customHeight="1" x14ac:dyDescent="0.2">
      <c r="A147" s="9">
        <f t="shared" si="14"/>
        <v>136</v>
      </c>
      <c r="B147" s="10">
        <f t="shared" ca="1" si="15"/>
        <v>49297</v>
      </c>
      <c r="C147" s="20">
        <f t="shared" si="16"/>
        <v>3.7999999999999999E-2</v>
      </c>
      <c r="D147" s="30">
        <f t="shared" ca="1" si="20"/>
        <v>550.32376083958491</v>
      </c>
      <c r="E147" s="30">
        <f t="shared" si="17"/>
        <v>216.67210518496935</v>
      </c>
      <c r="F147" s="30">
        <f t="shared" ca="1" si="18"/>
        <v>766.99586602455429</v>
      </c>
      <c r="G147" s="30">
        <f t="shared" si="19"/>
        <v>67872.446297569855</v>
      </c>
    </row>
    <row r="148" spans="1:7" ht="19.25" customHeight="1" x14ac:dyDescent="0.2">
      <c r="A148" s="9">
        <f t="shared" si="14"/>
        <v>137</v>
      </c>
      <c r="B148" s="10">
        <f t="shared" ca="1" si="15"/>
        <v>49328</v>
      </c>
      <c r="C148" s="20">
        <f t="shared" si="16"/>
        <v>3.7999999999999999E-2</v>
      </c>
      <c r="D148" s="30">
        <f t="shared" ca="1" si="20"/>
        <v>552.06645274891025</v>
      </c>
      <c r="E148" s="30">
        <f t="shared" si="17"/>
        <v>214.92941327564404</v>
      </c>
      <c r="F148" s="30">
        <f t="shared" ca="1" si="18"/>
        <v>766.99586602455429</v>
      </c>
      <c r="G148" s="30">
        <f t="shared" si="19"/>
        <v>67320.379844820913</v>
      </c>
    </row>
    <row r="149" spans="1:7" ht="19.25" customHeight="1" x14ac:dyDescent="0.2">
      <c r="A149" s="9">
        <f t="shared" si="14"/>
        <v>138</v>
      </c>
      <c r="B149" s="10">
        <f t="shared" ca="1" si="15"/>
        <v>49359</v>
      </c>
      <c r="C149" s="20">
        <f t="shared" si="16"/>
        <v>3.7999999999999999E-2</v>
      </c>
      <c r="D149" s="30">
        <f t="shared" ca="1" si="20"/>
        <v>553.81466318261516</v>
      </c>
      <c r="E149" s="30">
        <f t="shared" si="17"/>
        <v>213.1812028419391</v>
      </c>
      <c r="F149" s="30">
        <f t="shared" ca="1" si="18"/>
        <v>766.99586602455429</v>
      </c>
      <c r="G149" s="30">
        <f t="shared" si="19"/>
        <v>66766.565181638347</v>
      </c>
    </row>
    <row r="150" spans="1:7" ht="19.25" customHeight="1" x14ac:dyDescent="0.2">
      <c r="A150" s="9">
        <f t="shared" si="14"/>
        <v>139</v>
      </c>
      <c r="B150" s="10">
        <f t="shared" ca="1" si="15"/>
        <v>49387</v>
      </c>
      <c r="C150" s="20">
        <f t="shared" si="16"/>
        <v>3.7999999999999999E-2</v>
      </c>
      <c r="D150" s="30">
        <f t="shared" ca="1" si="20"/>
        <v>555.56840961602688</v>
      </c>
      <c r="E150" s="30">
        <f t="shared" si="17"/>
        <v>211.42745640852746</v>
      </c>
      <c r="F150" s="30">
        <f t="shared" ca="1" si="18"/>
        <v>766.99586602455429</v>
      </c>
      <c r="G150" s="30">
        <f t="shared" si="19"/>
        <v>66210.996772022278</v>
      </c>
    </row>
    <row r="151" spans="1:7" ht="19.25" customHeight="1" x14ac:dyDescent="0.2">
      <c r="A151" s="9">
        <f t="shared" si="14"/>
        <v>140</v>
      </c>
      <c r="B151" s="10">
        <f t="shared" ca="1" si="15"/>
        <v>49418</v>
      </c>
      <c r="C151" s="20">
        <f t="shared" si="16"/>
        <v>3.7999999999999999E-2</v>
      </c>
      <c r="D151" s="30">
        <f t="shared" ca="1" si="20"/>
        <v>557.32770957981097</v>
      </c>
      <c r="E151" s="30">
        <f t="shared" si="17"/>
        <v>209.66815644474337</v>
      </c>
      <c r="F151" s="30">
        <f t="shared" ca="1" si="18"/>
        <v>766.99586602455429</v>
      </c>
      <c r="G151" s="30">
        <f t="shared" si="19"/>
        <v>65653.669062442437</v>
      </c>
    </row>
    <row r="152" spans="1:7" ht="19.25" customHeight="1" x14ac:dyDescent="0.2">
      <c r="A152" s="9">
        <f t="shared" si="14"/>
        <v>141</v>
      </c>
      <c r="B152" s="10">
        <f t="shared" ca="1" si="15"/>
        <v>49448</v>
      </c>
      <c r="C152" s="20">
        <f t="shared" si="16"/>
        <v>3.7999999999999999E-2</v>
      </c>
      <c r="D152" s="30">
        <f t="shared" ca="1" si="20"/>
        <v>559.09258066014695</v>
      </c>
      <c r="E152" s="30">
        <f t="shared" si="17"/>
        <v>207.90328536440737</v>
      </c>
      <c r="F152" s="30">
        <f t="shared" ca="1" si="18"/>
        <v>766.99586602455429</v>
      </c>
      <c r="G152" s="30">
        <f t="shared" si="19"/>
        <v>65094.576481782278</v>
      </c>
    </row>
    <row r="153" spans="1:7" ht="19.25" customHeight="1" x14ac:dyDescent="0.2">
      <c r="A153" s="9">
        <f t="shared" si="14"/>
        <v>142</v>
      </c>
      <c r="B153" s="10">
        <f t="shared" ca="1" si="15"/>
        <v>49479</v>
      </c>
      <c r="C153" s="20">
        <f t="shared" si="16"/>
        <v>3.7999999999999999E-2</v>
      </c>
      <c r="D153" s="30">
        <f t="shared" ca="1" si="20"/>
        <v>560.86304049890407</v>
      </c>
      <c r="E153" s="30">
        <f t="shared" si="17"/>
        <v>206.13282552565022</v>
      </c>
      <c r="F153" s="30">
        <f t="shared" ca="1" si="18"/>
        <v>766.99586602455429</v>
      </c>
      <c r="G153" s="30">
        <f t="shared" si="19"/>
        <v>64533.713441283355</v>
      </c>
    </row>
    <row r="154" spans="1:7" ht="19.25" customHeight="1" x14ac:dyDescent="0.2">
      <c r="A154" s="9">
        <f t="shared" si="14"/>
        <v>143</v>
      </c>
      <c r="B154" s="10">
        <f t="shared" ca="1" si="15"/>
        <v>49509</v>
      </c>
      <c r="C154" s="20">
        <f t="shared" si="16"/>
        <v>3.7999999999999999E-2</v>
      </c>
      <c r="D154" s="30">
        <f t="shared" ca="1" si="20"/>
        <v>562.63910679381729</v>
      </c>
      <c r="E154" s="30">
        <f t="shared" si="17"/>
        <v>204.35675923073703</v>
      </c>
      <c r="F154" s="30">
        <f t="shared" ca="1" si="18"/>
        <v>766.99586602455429</v>
      </c>
      <c r="G154" s="30">
        <f t="shared" si="19"/>
        <v>63971.074334489473</v>
      </c>
    </row>
    <row r="155" spans="1:7" ht="19.25" customHeight="1" x14ac:dyDescent="0.2">
      <c r="A155" s="9">
        <f t="shared" si="14"/>
        <v>144</v>
      </c>
      <c r="B155" s="10">
        <f t="shared" ca="1" si="15"/>
        <v>49540</v>
      </c>
      <c r="C155" s="20">
        <f t="shared" si="16"/>
        <v>3.7999999999999999E-2</v>
      </c>
      <c r="D155" s="30">
        <f t="shared" ca="1" si="20"/>
        <v>564.42079729866441</v>
      </c>
      <c r="E155" s="30">
        <f t="shared" si="17"/>
        <v>202.57506872588988</v>
      </c>
      <c r="F155" s="30">
        <f t="shared" ca="1" si="18"/>
        <v>766.99586602455429</v>
      </c>
      <c r="G155" s="30">
        <f t="shared" si="19"/>
        <v>63406.653537190781</v>
      </c>
    </row>
    <row r="156" spans="1:7" ht="19.25" customHeight="1" x14ac:dyDescent="0.2">
      <c r="A156" s="9">
        <f t="shared" si="14"/>
        <v>145</v>
      </c>
      <c r="B156" s="10">
        <f t="shared" ca="1" si="15"/>
        <v>49571</v>
      </c>
      <c r="C156" s="20">
        <f t="shared" si="16"/>
        <v>3.7999999999999999E-2</v>
      </c>
      <c r="D156" s="30">
        <f t="shared" ca="1" si="20"/>
        <v>566.20812982344341</v>
      </c>
      <c r="E156" s="30">
        <f t="shared" si="17"/>
        <v>200.78773620111085</v>
      </c>
      <c r="F156" s="30">
        <f t="shared" ca="1" si="18"/>
        <v>766.99586602455429</v>
      </c>
      <c r="G156" s="30">
        <f t="shared" si="19"/>
        <v>62840.44540736737</v>
      </c>
    </row>
    <row r="157" spans="1:7" ht="19.25" customHeight="1" x14ac:dyDescent="0.2">
      <c r="A157" s="9">
        <f t="shared" si="14"/>
        <v>146</v>
      </c>
      <c r="B157" s="10">
        <f t="shared" ca="1" si="15"/>
        <v>49601</v>
      </c>
      <c r="C157" s="20">
        <f t="shared" si="16"/>
        <v>3.7999999999999999E-2</v>
      </c>
      <c r="D157" s="30">
        <f t="shared" ca="1" si="20"/>
        <v>568.00112223455108</v>
      </c>
      <c r="E157" s="30">
        <f t="shared" si="17"/>
        <v>198.99474379000324</v>
      </c>
      <c r="F157" s="30">
        <f t="shared" ca="1" si="18"/>
        <v>766.99586602455429</v>
      </c>
      <c r="G157" s="30">
        <f t="shared" si="19"/>
        <v>62272.444285132777</v>
      </c>
    </row>
    <row r="158" spans="1:7" ht="19.25" customHeight="1" x14ac:dyDescent="0.2">
      <c r="A158" s="9">
        <f t="shared" si="14"/>
        <v>147</v>
      </c>
      <c r="B158" s="10">
        <f t="shared" ca="1" si="15"/>
        <v>49632</v>
      </c>
      <c r="C158" s="20">
        <f t="shared" si="16"/>
        <v>3.7999999999999999E-2</v>
      </c>
      <c r="D158" s="30">
        <f t="shared" ca="1" si="20"/>
        <v>569.79979245496042</v>
      </c>
      <c r="E158" s="30">
        <f t="shared" si="17"/>
        <v>197.19607356959386</v>
      </c>
      <c r="F158" s="30">
        <f t="shared" ca="1" si="18"/>
        <v>766.99586602455429</v>
      </c>
      <c r="G158" s="30">
        <f t="shared" si="19"/>
        <v>61702.644492677762</v>
      </c>
    </row>
    <row r="159" spans="1:7" ht="19.25" customHeight="1" x14ac:dyDescent="0.2">
      <c r="A159" s="9">
        <f t="shared" si="14"/>
        <v>148</v>
      </c>
      <c r="B159" s="10">
        <f t="shared" ca="1" si="15"/>
        <v>49662</v>
      </c>
      <c r="C159" s="20">
        <f t="shared" si="16"/>
        <v>3.7999999999999999E-2</v>
      </c>
      <c r="D159" s="30">
        <f t="shared" ca="1" si="20"/>
        <v>571.60415846440117</v>
      </c>
      <c r="E159" s="30">
        <f t="shared" si="17"/>
        <v>195.39170756015312</v>
      </c>
      <c r="F159" s="30">
        <f t="shared" ca="1" si="18"/>
        <v>766.99586602455429</v>
      </c>
      <c r="G159" s="30">
        <f t="shared" si="19"/>
        <v>61131.04033421335</v>
      </c>
    </row>
    <row r="160" spans="1:7" ht="19.25" customHeight="1" x14ac:dyDescent="0.2">
      <c r="A160" s="9">
        <f t="shared" si="14"/>
        <v>149</v>
      </c>
      <c r="B160" s="10">
        <f t="shared" ca="1" si="15"/>
        <v>49693</v>
      </c>
      <c r="C160" s="20">
        <f t="shared" si="16"/>
        <v>3.7999999999999999E-2</v>
      </c>
      <c r="D160" s="30">
        <f t="shared" ca="1" si="20"/>
        <v>573.4142382995384</v>
      </c>
      <c r="E160" s="30">
        <f t="shared" si="17"/>
        <v>193.58162772501586</v>
      </c>
      <c r="F160" s="30">
        <f t="shared" ca="1" si="18"/>
        <v>766.99586602455429</v>
      </c>
      <c r="G160" s="30">
        <f t="shared" si="19"/>
        <v>60557.626095913816</v>
      </c>
    </row>
    <row r="161" spans="1:7" ht="19.25" customHeight="1" x14ac:dyDescent="0.2">
      <c r="A161" s="9">
        <f t="shared" si="14"/>
        <v>150</v>
      </c>
      <c r="B161" s="10">
        <f t="shared" ca="1" si="15"/>
        <v>49724</v>
      </c>
      <c r="C161" s="20">
        <f t="shared" si="16"/>
        <v>3.7999999999999999E-2</v>
      </c>
      <c r="D161" s="30">
        <f t="shared" ca="1" si="20"/>
        <v>575.23005005415359</v>
      </c>
      <c r="E161" s="30">
        <f t="shared" si="17"/>
        <v>191.76581597040067</v>
      </c>
      <c r="F161" s="30">
        <f t="shared" ca="1" si="18"/>
        <v>766.99586602455429</v>
      </c>
      <c r="G161" s="30">
        <f t="shared" si="19"/>
        <v>59982.39604585967</v>
      </c>
    </row>
    <row r="162" spans="1:7" ht="19.25" customHeight="1" x14ac:dyDescent="0.2">
      <c r="A162" s="9">
        <f t="shared" si="14"/>
        <v>151</v>
      </c>
      <c r="B162" s="10">
        <f t="shared" ca="1" si="15"/>
        <v>49753</v>
      </c>
      <c r="C162" s="20">
        <f t="shared" si="16"/>
        <v>3.7999999999999999E-2</v>
      </c>
      <c r="D162" s="30">
        <f t="shared" ca="1" si="20"/>
        <v>577.05161187932515</v>
      </c>
      <c r="E162" s="30">
        <f t="shared" si="17"/>
        <v>189.94425414522917</v>
      </c>
      <c r="F162" s="30">
        <f t="shared" ca="1" si="18"/>
        <v>766.99586602455429</v>
      </c>
      <c r="G162" s="30">
        <f t="shared" si="19"/>
        <v>59405.344433980266</v>
      </c>
    </row>
    <row r="163" spans="1:7" ht="19.25" customHeight="1" x14ac:dyDescent="0.2">
      <c r="A163" s="9">
        <f t="shared" si="14"/>
        <v>152</v>
      </c>
      <c r="B163" s="10">
        <f t="shared" ca="1" si="15"/>
        <v>49784</v>
      </c>
      <c r="C163" s="20">
        <f t="shared" si="16"/>
        <v>3.7999999999999999E-2</v>
      </c>
      <c r="D163" s="30">
        <f t="shared" ca="1" si="20"/>
        <v>578.87894198360959</v>
      </c>
      <c r="E163" s="30">
        <f t="shared" si="17"/>
        <v>188.11692404094467</v>
      </c>
      <c r="F163" s="30">
        <f t="shared" ca="1" si="18"/>
        <v>766.99586602455429</v>
      </c>
      <c r="G163" s="30">
        <f t="shared" si="19"/>
        <v>58826.465491996671</v>
      </c>
    </row>
    <row r="164" spans="1:7" ht="19.25" customHeight="1" x14ac:dyDescent="0.2">
      <c r="A164" s="9">
        <f t="shared" si="14"/>
        <v>153</v>
      </c>
      <c r="B164" s="10">
        <f t="shared" ca="1" si="15"/>
        <v>49814</v>
      </c>
      <c r="C164" s="20">
        <f t="shared" si="16"/>
        <v>3.7999999999999999E-2</v>
      </c>
      <c r="D164" s="30">
        <f t="shared" ca="1" si="20"/>
        <v>580.71205863322439</v>
      </c>
      <c r="E164" s="30">
        <f t="shared" si="17"/>
        <v>186.28380739132984</v>
      </c>
      <c r="F164" s="30">
        <f t="shared" ca="1" si="18"/>
        <v>766.99586602455429</v>
      </c>
      <c r="G164" s="30">
        <f t="shared" si="19"/>
        <v>58245.753433363367</v>
      </c>
    </row>
    <row r="165" spans="1:7" ht="19.25" customHeight="1" x14ac:dyDescent="0.2">
      <c r="A165" s="9">
        <f t="shared" si="14"/>
        <v>154</v>
      </c>
      <c r="B165" s="10">
        <f t="shared" ca="1" si="15"/>
        <v>49845</v>
      </c>
      <c r="C165" s="20">
        <f t="shared" si="16"/>
        <v>3.7999999999999999E-2</v>
      </c>
      <c r="D165" s="30">
        <f t="shared" ca="1" si="20"/>
        <v>582.55098015222961</v>
      </c>
      <c r="E165" s="30">
        <f t="shared" si="17"/>
        <v>184.44488587232465</v>
      </c>
      <c r="F165" s="30">
        <f t="shared" ca="1" si="18"/>
        <v>766.99586602455429</v>
      </c>
      <c r="G165" s="30">
        <f t="shared" si="19"/>
        <v>57663.202453211154</v>
      </c>
    </row>
    <row r="166" spans="1:7" ht="19.25" customHeight="1" x14ac:dyDescent="0.2">
      <c r="A166" s="9">
        <f t="shared" si="14"/>
        <v>155</v>
      </c>
      <c r="B166" s="10">
        <f t="shared" ca="1" si="15"/>
        <v>49875</v>
      </c>
      <c r="C166" s="20">
        <f t="shared" si="16"/>
        <v>3.7999999999999999E-2</v>
      </c>
      <c r="D166" s="30">
        <f t="shared" ca="1" si="20"/>
        <v>584.39572492271168</v>
      </c>
      <c r="E166" s="30">
        <f t="shared" si="17"/>
        <v>182.60014110184258</v>
      </c>
      <c r="F166" s="30">
        <f t="shared" ca="1" si="18"/>
        <v>766.99586602455429</v>
      </c>
      <c r="G166" s="30">
        <f t="shared" si="19"/>
        <v>57078.806728288415</v>
      </c>
    </row>
    <row r="167" spans="1:7" ht="19.25" customHeight="1" x14ac:dyDescent="0.2">
      <c r="A167" s="9">
        <f t="shared" si="14"/>
        <v>156</v>
      </c>
      <c r="B167" s="10">
        <f t="shared" ca="1" si="15"/>
        <v>49906</v>
      </c>
      <c r="C167" s="20">
        <f t="shared" si="16"/>
        <v>3.7999999999999999E-2</v>
      </c>
      <c r="D167" s="30">
        <f t="shared" ca="1" si="20"/>
        <v>586.24631138496693</v>
      </c>
      <c r="E167" s="30">
        <f t="shared" si="17"/>
        <v>180.74955463958736</v>
      </c>
      <c r="F167" s="30">
        <f t="shared" ca="1" si="18"/>
        <v>766.99586602455429</v>
      </c>
      <c r="G167" s="30">
        <f t="shared" si="19"/>
        <v>56492.560416903463</v>
      </c>
    </row>
    <row r="168" spans="1:7" ht="19.25" customHeight="1" x14ac:dyDescent="0.2">
      <c r="A168" s="9">
        <f t="shared" si="14"/>
        <v>157</v>
      </c>
      <c r="B168" s="10">
        <f t="shared" ca="1" si="15"/>
        <v>49937</v>
      </c>
      <c r="C168" s="20">
        <f t="shared" si="16"/>
        <v>3.7999999999999999E-2</v>
      </c>
      <c r="D168" s="30">
        <f t="shared" ca="1" si="20"/>
        <v>588.10275803768604</v>
      </c>
      <c r="E168" s="30">
        <f t="shared" si="17"/>
        <v>178.8931079868683</v>
      </c>
      <c r="F168" s="30">
        <f t="shared" ca="1" si="18"/>
        <v>766.99586602455429</v>
      </c>
      <c r="G168" s="30">
        <f t="shared" si="19"/>
        <v>55904.457658865722</v>
      </c>
    </row>
    <row r="169" spans="1:7" ht="19.25" customHeight="1" x14ac:dyDescent="0.2">
      <c r="A169" s="9">
        <f t="shared" si="14"/>
        <v>158</v>
      </c>
      <c r="B169" s="10">
        <f t="shared" ca="1" si="15"/>
        <v>49967</v>
      </c>
      <c r="C169" s="20">
        <f t="shared" si="16"/>
        <v>3.7999999999999999E-2</v>
      </c>
      <c r="D169" s="30">
        <f t="shared" ca="1" si="20"/>
        <v>589.96508343813866</v>
      </c>
      <c r="E169" s="30">
        <f t="shared" si="17"/>
        <v>177.0307825864156</v>
      </c>
      <c r="F169" s="30">
        <f t="shared" ca="1" si="18"/>
        <v>766.99586602455429</v>
      </c>
      <c r="G169" s="30">
        <f t="shared" si="19"/>
        <v>55314.492575427546</v>
      </c>
    </row>
    <row r="170" spans="1:7" ht="19.25" customHeight="1" x14ac:dyDescent="0.2">
      <c r="A170" s="9">
        <f t="shared" si="14"/>
        <v>159</v>
      </c>
      <c r="B170" s="10">
        <f t="shared" ca="1" si="15"/>
        <v>49998</v>
      </c>
      <c r="C170" s="20">
        <f t="shared" si="16"/>
        <v>3.7999999999999999E-2</v>
      </c>
      <c r="D170" s="30">
        <f t="shared" ca="1" si="20"/>
        <v>591.83330620235949</v>
      </c>
      <c r="E170" s="30">
        <f t="shared" si="17"/>
        <v>175.16255982219482</v>
      </c>
      <c r="F170" s="30">
        <f t="shared" ca="1" si="18"/>
        <v>766.99586602455429</v>
      </c>
      <c r="G170" s="30">
        <f t="shared" si="19"/>
        <v>54722.659269225143</v>
      </c>
    </row>
    <row r="171" spans="1:7" ht="19.25" customHeight="1" x14ac:dyDescent="0.2">
      <c r="A171" s="9">
        <f t="shared" si="14"/>
        <v>160</v>
      </c>
      <c r="B171" s="10">
        <f t="shared" ca="1" si="15"/>
        <v>50028</v>
      </c>
      <c r="C171" s="20">
        <f t="shared" si="16"/>
        <v>3.7999999999999999E-2</v>
      </c>
      <c r="D171" s="30">
        <f t="shared" ca="1" si="20"/>
        <v>593.70744500533362</v>
      </c>
      <c r="E171" s="30">
        <f t="shared" si="17"/>
        <v>173.28842101922069</v>
      </c>
      <c r="F171" s="30">
        <f t="shared" ca="1" si="18"/>
        <v>766.99586602455429</v>
      </c>
      <c r="G171" s="30">
        <f t="shared" si="19"/>
        <v>54128.95182421981</v>
      </c>
    </row>
    <row r="172" spans="1:7" ht="19.25" customHeight="1" x14ac:dyDescent="0.2">
      <c r="A172" s="9">
        <f t="shared" si="14"/>
        <v>161</v>
      </c>
      <c r="B172" s="10">
        <f t="shared" ca="1" si="15"/>
        <v>50059</v>
      </c>
      <c r="C172" s="20">
        <f t="shared" si="16"/>
        <v>3.7999999999999999E-2</v>
      </c>
      <c r="D172" s="30">
        <f t="shared" ca="1" si="20"/>
        <v>595.58751858118376</v>
      </c>
      <c r="E172" s="30">
        <f t="shared" si="17"/>
        <v>171.40834744337047</v>
      </c>
      <c r="F172" s="30">
        <f t="shared" ca="1" si="18"/>
        <v>766.99586602455429</v>
      </c>
      <c r="G172" s="30">
        <f t="shared" si="19"/>
        <v>53533.36430563865</v>
      </c>
    </row>
    <row r="173" spans="1:7" ht="19.25" customHeight="1" x14ac:dyDescent="0.2">
      <c r="A173" s="9">
        <f t="shared" si="14"/>
        <v>162</v>
      </c>
      <c r="B173" s="10">
        <f t="shared" ca="1" si="15"/>
        <v>50090</v>
      </c>
      <c r="C173" s="20">
        <f t="shared" si="16"/>
        <v>3.7999999999999999E-2</v>
      </c>
      <c r="D173" s="30">
        <f t="shared" ca="1" si="20"/>
        <v>597.47354572335757</v>
      </c>
      <c r="E173" s="30">
        <f t="shared" si="17"/>
        <v>169.52232030119671</v>
      </c>
      <c r="F173" s="30">
        <f t="shared" ca="1" si="18"/>
        <v>766.99586602455429</v>
      </c>
      <c r="G173" s="30">
        <f t="shared" si="19"/>
        <v>52935.89075991523</v>
      </c>
    </row>
    <row r="174" spans="1:7" ht="19.25" customHeight="1" x14ac:dyDescent="0.2">
      <c r="A174" s="9">
        <f t="shared" si="14"/>
        <v>163</v>
      </c>
      <c r="B174" s="10">
        <f t="shared" ca="1" si="15"/>
        <v>50118</v>
      </c>
      <c r="C174" s="20">
        <f t="shared" si="16"/>
        <v>3.7999999999999999E-2</v>
      </c>
      <c r="D174" s="30">
        <f t="shared" ca="1" si="20"/>
        <v>599.36554528481486</v>
      </c>
      <c r="E174" s="30">
        <f t="shared" si="17"/>
        <v>167.6303207397394</v>
      </c>
      <c r="F174" s="30">
        <f t="shared" ca="1" si="18"/>
        <v>766.99586602455429</v>
      </c>
      <c r="G174" s="30">
        <f t="shared" si="19"/>
        <v>52336.525214630412</v>
      </c>
    </row>
    <row r="175" spans="1:7" ht="19.25" customHeight="1" x14ac:dyDescent="0.2">
      <c r="A175" s="9">
        <f t="shared" si="14"/>
        <v>164</v>
      </c>
      <c r="B175" s="10">
        <f t="shared" ca="1" si="15"/>
        <v>50149</v>
      </c>
      <c r="C175" s="20">
        <f t="shared" si="16"/>
        <v>3.7999999999999999E-2</v>
      </c>
      <c r="D175" s="30">
        <f t="shared" ca="1" si="20"/>
        <v>601.26353617821678</v>
      </c>
      <c r="E175" s="30">
        <f t="shared" si="17"/>
        <v>165.73232984633754</v>
      </c>
      <c r="F175" s="30">
        <f t="shared" ca="1" si="18"/>
        <v>766.99586602455429</v>
      </c>
      <c r="G175" s="30">
        <f t="shared" si="19"/>
        <v>51735.261678452167</v>
      </c>
    </row>
    <row r="176" spans="1:7" ht="19.25" customHeight="1" x14ac:dyDescent="0.2">
      <c r="A176" s="9">
        <f t="shared" si="14"/>
        <v>165</v>
      </c>
      <c r="B176" s="10">
        <f t="shared" ca="1" si="15"/>
        <v>50179</v>
      </c>
      <c r="C176" s="20">
        <f t="shared" si="16"/>
        <v>3.7999999999999999E-2</v>
      </c>
      <c r="D176" s="30">
        <f t="shared" ca="1" si="20"/>
        <v>603.16753737611452</v>
      </c>
      <c r="E176" s="30">
        <f t="shared" si="17"/>
        <v>163.82832864843982</v>
      </c>
      <c r="F176" s="30">
        <f t="shared" ca="1" si="18"/>
        <v>766.99586602455429</v>
      </c>
      <c r="G176" s="30">
        <f t="shared" si="19"/>
        <v>51132.094141076028</v>
      </c>
    </row>
    <row r="177" spans="1:7" ht="19.25" customHeight="1" x14ac:dyDescent="0.2">
      <c r="A177" s="9">
        <f t="shared" si="14"/>
        <v>166</v>
      </c>
      <c r="B177" s="10">
        <f t="shared" ca="1" si="15"/>
        <v>50210</v>
      </c>
      <c r="C177" s="20">
        <f t="shared" si="16"/>
        <v>3.7999999999999999E-2</v>
      </c>
      <c r="D177" s="30">
        <f t="shared" ca="1" si="20"/>
        <v>605.07756791113877</v>
      </c>
      <c r="E177" s="30">
        <f t="shared" si="17"/>
        <v>161.91829811341549</v>
      </c>
      <c r="F177" s="30">
        <f t="shared" ca="1" si="18"/>
        <v>766.99586602455429</v>
      </c>
      <c r="G177" s="30">
        <f t="shared" si="19"/>
        <v>50527.016573164874</v>
      </c>
    </row>
    <row r="178" spans="1:7" ht="19.25" customHeight="1" x14ac:dyDescent="0.2">
      <c r="A178" s="9">
        <f t="shared" si="14"/>
        <v>167</v>
      </c>
      <c r="B178" s="10">
        <f t="shared" ca="1" si="15"/>
        <v>50240</v>
      </c>
      <c r="C178" s="20">
        <f t="shared" si="16"/>
        <v>3.7999999999999999E-2</v>
      </c>
      <c r="D178" s="30">
        <f t="shared" ca="1" si="20"/>
        <v>606.99364687619072</v>
      </c>
      <c r="E178" s="30">
        <f t="shared" si="17"/>
        <v>160.00221914836354</v>
      </c>
      <c r="F178" s="30">
        <f t="shared" ca="1" si="18"/>
        <v>766.99586602455429</v>
      </c>
      <c r="G178" s="30">
        <f t="shared" si="19"/>
        <v>49920.022926288657</v>
      </c>
    </row>
    <row r="179" spans="1:7" ht="19.25" customHeight="1" x14ac:dyDescent="0.2">
      <c r="A179" s="9">
        <f t="shared" si="14"/>
        <v>168</v>
      </c>
      <c r="B179" s="10">
        <f t="shared" ca="1" si="15"/>
        <v>50271</v>
      </c>
      <c r="C179" s="20">
        <f t="shared" si="16"/>
        <v>3.7999999999999999E-2</v>
      </c>
      <c r="D179" s="30">
        <f t="shared" ca="1" si="20"/>
        <v>608.91579342463206</v>
      </c>
      <c r="E179" s="30">
        <f t="shared" si="17"/>
        <v>158.08007259992229</v>
      </c>
      <c r="F179" s="30">
        <f t="shared" ca="1" si="18"/>
        <v>766.99586602455429</v>
      </c>
      <c r="G179" s="30">
        <f t="shared" si="19"/>
        <v>49311.107132863981</v>
      </c>
    </row>
    <row r="180" spans="1:7" ht="19.25" customHeight="1" x14ac:dyDescent="0.2">
      <c r="A180" s="9">
        <f t="shared" si="14"/>
        <v>169</v>
      </c>
      <c r="B180" s="10">
        <f t="shared" ca="1" si="15"/>
        <v>50302</v>
      </c>
      <c r="C180" s="20">
        <f t="shared" si="16"/>
        <v>3.7999999999999999E-2</v>
      </c>
      <c r="D180" s="30">
        <f t="shared" ca="1" si="20"/>
        <v>610.84402677047672</v>
      </c>
      <c r="E180" s="30">
        <f t="shared" si="17"/>
        <v>156.1518392540776</v>
      </c>
      <c r="F180" s="30">
        <f t="shared" ca="1" si="18"/>
        <v>766.99586602455429</v>
      </c>
      <c r="G180" s="30">
        <f t="shared" si="19"/>
        <v>48700.26310609348</v>
      </c>
    </row>
    <row r="181" spans="1:7" ht="19.25" customHeight="1" x14ac:dyDescent="0.2">
      <c r="A181" s="9">
        <f t="shared" si="14"/>
        <v>170</v>
      </c>
      <c r="B181" s="10">
        <f t="shared" ca="1" si="15"/>
        <v>50332</v>
      </c>
      <c r="C181" s="20">
        <f t="shared" si="16"/>
        <v>3.7999999999999999E-2</v>
      </c>
      <c r="D181" s="30">
        <f t="shared" ca="1" si="20"/>
        <v>612.77836618858328</v>
      </c>
      <c r="E181" s="30">
        <f t="shared" si="17"/>
        <v>154.21749983597107</v>
      </c>
      <c r="F181" s="30">
        <f t="shared" ca="1" si="18"/>
        <v>766.99586602455429</v>
      </c>
      <c r="G181" s="30">
        <f t="shared" si="19"/>
        <v>48087.484739904874</v>
      </c>
    </row>
    <row r="182" spans="1:7" ht="19.25" customHeight="1" x14ac:dyDescent="0.2">
      <c r="A182" s="9">
        <f t="shared" si="14"/>
        <v>171</v>
      </c>
      <c r="B182" s="10">
        <f t="shared" ca="1" si="15"/>
        <v>50363</v>
      </c>
      <c r="C182" s="20">
        <f t="shared" si="16"/>
        <v>3.7999999999999999E-2</v>
      </c>
      <c r="D182" s="30">
        <f t="shared" ca="1" si="20"/>
        <v>614.71883101484707</v>
      </c>
      <c r="E182" s="30">
        <f t="shared" si="17"/>
        <v>152.27703500970722</v>
      </c>
      <c r="F182" s="30">
        <f t="shared" ca="1" si="18"/>
        <v>766.99586602455429</v>
      </c>
      <c r="G182" s="30">
        <f t="shared" si="19"/>
        <v>47472.765908889996</v>
      </c>
    </row>
    <row r="183" spans="1:7" ht="19.25" customHeight="1" x14ac:dyDescent="0.2">
      <c r="A183" s="9">
        <f t="shared" si="14"/>
        <v>172</v>
      </c>
      <c r="B183" s="10">
        <f t="shared" ca="1" si="15"/>
        <v>50393</v>
      </c>
      <c r="C183" s="20">
        <f t="shared" si="16"/>
        <v>3.7999999999999999E-2</v>
      </c>
      <c r="D183" s="30">
        <f t="shared" ca="1" si="20"/>
        <v>616.66544064639402</v>
      </c>
      <c r="E183" s="30">
        <f t="shared" si="17"/>
        <v>150.33042537816021</v>
      </c>
      <c r="F183" s="30">
        <f t="shared" ca="1" si="18"/>
        <v>766.99586602455429</v>
      </c>
      <c r="G183" s="30">
        <f t="shared" si="19"/>
        <v>46856.100468243618</v>
      </c>
    </row>
    <row r="184" spans="1:7" ht="19.25" customHeight="1" x14ac:dyDescent="0.2">
      <c r="A184" s="9">
        <f t="shared" si="14"/>
        <v>173</v>
      </c>
      <c r="B184" s="10">
        <f t="shared" ca="1" si="15"/>
        <v>50424</v>
      </c>
      <c r="C184" s="20">
        <f t="shared" si="16"/>
        <v>3.7999999999999999E-2</v>
      </c>
      <c r="D184" s="30">
        <f t="shared" ca="1" si="20"/>
        <v>618.61821454177425</v>
      </c>
      <c r="E184" s="30">
        <f t="shared" si="17"/>
        <v>148.37765148277998</v>
      </c>
      <c r="F184" s="30">
        <f t="shared" ca="1" si="18"/>
        <v>766.99586602455429</v>
      </c>
      <c r="G184" s="30">
        <f t="shared" si="19"/>
        <v>46237.482253701834</v>
      </c>
    </row>
    <row r="185" spans="1:7" ht="19.25" customHeight="1" x14ac:dyDescent="0.2">
      <c r="A185" s="9">
        <f t="shared" si="14"/>
        <v>174</v>
      </c>
      <c r="B185" s="10">
        <f t="shared" ca="1" si="15"/>
        <v>50455</v>
      </c>
      <c r="C185" s="20">
        <f t="shared" si="16"/>
        <v>3.7999999999999999E-2</v>
      </c>
      <c r="D185" s="30">
        <f t="shared" ca="1" si="20"/>
        <v>620.57717222115662</v>
      </c>
      <c r="E185" s="30">
        <f t="shared" si="17"/>
        <v>146.41869380339767</v>
      </c>
      <c r="F185" s="30">
        <f t="shared" ca="1" si="18"/>
        <v>766.99586602455429</v>
      </c>
      <c r="G185" s="30">
        <f t="shared" si="19"/>
        <v>45616.905081480625</v>
      </c>
    </row>
    <row r="186" spans="1:7" ht="19.25" customHeight="1" x14ac:dyDescent="0.2">
      <c r="A186" s="9">
        <f t="shared" si="14"/>
        <v>175</v>
      </c>
      <c r="B186" s="10">
        <f t="shared" ca="1" si="15"/>
        <v>50483</v>
      </c>
      <c r="C186" s="20">
        <f t="shared" si="16"/>
        <v>3.7999999999999999E-2</v>
      </c>
      <c r="D186" s="30">
        <f t="shared" ca="1" si="20"/>
        <v>622.54233326652366</v>
      </c>
      <c r="E186" s="30">
        <f t="shared" si="17"/>
        <v>144.45353275803069</v>
      </c>
      <c r="F186" s="30">
        <f t="shared" ca="1" si="18"/>
        <v>766.99586602455429</v>
      </c>
      <c r="G186" s="30">
        <f t="shared" si="19"/>
        <v>44994.362748214044</v>
      </c>
    </row>
    <row r="187" spans="1:7" ht="19.25" customHeight="1" x14ac:dyDescent="0.2">
      <c r="A187" s="9">
        <f t="shared" si="14"/>
        <v>176</v>
      </c>
      <c r="B187" s="10">
        <f t="shared" ca="1" si="15"/>
        <v>50514</v>
      </c>
      <c r="C187" s="20">
        <f t="shared" si="16"/>
        <v>3.7999999999999999E-2</v>
      </c>
      <c r="D187" s="30">
        <f t="shared" ca="1" si="20"/>
        <v>624.5137173218676</v>
      </c>
      <c r="E187" s="30">
        <f t="shared" si="17"/>
        <v>142.48214870268669</v>
      </c>
      <c r="F187" s="30">
        <f t="shared" ca="1" si="18"/>
        <v>766.99586602455429</v>
      </c>
      <c r="G187" s="30">
        <f t="shared" si="19"/>
        <v>44369.849030892161</v>
      </c>
    </row>
    <row r="188" spans="1:7" ht="19.25" customHeight="1" x14ac:dyDescent="0.2">
      <c r="A188" s="9">
        <f t="shared" si="14"/>
        <v>177</v>
      </c>
      <c r="B188" s="10">
        <f t="shared" ca="1" si="15"/>
        <v>50544</v>
      </c>
      <c r="C188" s="20">
        <f t="shared" si="16"/>
        <v>3.7999999999999999E-2</v>
      </c>
      <c r="D188" s="30">
        <f t="shared" ca="1" si="20"/>
        <v>626.49134409338683</v>
      </c>
      <c r="E188" s="30">
        <f t="shared" si="17"/>
        <v>140.50452193116746</v>
      </c>
      <c r="F188" s="30">
        <f t="shared" ca="1" si="18"/>
        <v>766.99586602455429</v>
      </c>
      <c r="G188" s="30">
        <f t="shared" si="19"/>
        <v>43743.357686798729</v>
      </c>
    </row>
    <row r="189" spans="1:7" ht="19.25" customHeight="1" x14ac:dyDescent="0.2">
      <c r="A189" s="9">
        <f t="shared" si="14"/>
        <v>178</v>
      </c>
      <c r="B189" s="10">
        <f t="shared" ca="1" si="15"/>
        <v>50575</v>
      </c>
      <c r="C189" s="20">
        <f t="shared" si="16"/>
        <v>3.7999999999999999E-2</v>
      </c>
      <c r="D189" s="30">
        <f t="shared" ca="1" si="20"/>
        <v>628.47523334968264</v>
      </c>
      <c r="E189" s="30">
        <f t="shared" si="17"/>
        <v>138.52063267487171</v>
      </c>
      <c r="F189" s="30">
        <f t="shared" ca="1" si="18"/>
        <v>766.99586602455429</v>
      </c>
      <c r="G189" s="30">
        <f t="shared" si="19"/>
        <v>43114.882453449041</v>
      </c>
    </row>
    <row r="190" spans="1:7" ht="19.25" customHeight="1" x14ac:dyDescent="0.2">
      <c r="A190" s="9">
        <f t="shared" si="14"/>
        <v>179</v>
      </c>
      <c r="B190" s="10">
        <f t="shared" ca="1" si="15"/>
        <v>50605</v>
      </c>
      <c r="C190" s="20">
        <f t="shared" si="16"/>
        <v>3.7999999999999999E-2</v>
      </c>
      <c r="D190" s="30">
        <f t="shared" ca="1" si="20"/>
        <v>630.46540492195652</v>
      </c>
      <c r="E190" s="30">
        <f t="shared" si="17"/>
        <v>136.53046110259777</v>
      </c>
      <c r="F190" s="30">
        <f t="shared" ca="1" si="18"/>
        <v>766.99586602455429</v>
      </c>
      <c r="G190" s="30">
        <f t="shared" si="19"/>
        <v>42484.417048527015</v>
      </c>
    </row>
    <row r="191" spans="1:7" ht="19.25" customHeight="1" x14ac:dyDescent="0.2">
      <c r="A191" s="9">
        <f t="shared" si="14"/>
        <v>180</v>
      </c>
      <c r="B191" s="10">
        <f t="shared" ca="1" si="15"/>
        <v>50636</v>
      </c>
      <c r="C191" s="20">
        <f t="shared" si="16"/>
        <v>3.7999999999999999E-2</v>
      </c>
      <c r="D191" s="30">
        <f t="shared" ca="1" si="20"/>
        <v>632.46187870420943</v>
      </c>
      <c r="E191" s="30">
        <f t="shared" si="17"/>
        <v>134.53398732034486</v>
      </c>
      <c r="F191" s="30">
        <f t="shared" ca="1" si="18"/>
        <v>766.99586602455429</v>
      </c>
      <c r="G191" s="30">
        <f t="shared" si="19"/>
        <v>41851.955169822817</v>
      </c>
    </row>
    <row r="192" spans="1:7" ht="19.25" customHeight="1" x14ac:dyDescent="0.2">
      <c r="A192" s="9">
        <f t="shared" si="14"/>
        <v>181</v>
      </c>
      <c r="B192" s="10">
        <f t="shared" ca="1" si="15"/>
        <v>50667</v>
      </c>
      <c r="C192" s="20">
        <f t="shared" si="16"/>
        <v>3.7999999999999999E-2</v>
      </c>
      <c r="D192" s="30">
        <f t="shared" ca="1" si="20"/>
        <v>634.46467465343949</v>
      </c>
      <c r="E192" s="30">
        <f t="shared" si="17"/>
        <v>132.53119137111486</v>
      </c>
      <c r="F192" s="30">
        <f t="shared" ca="1" si="18"/>
        <v>766.99586602455429</v>
      </c>
      <c r="G192" s="30">
        <f t="shared" si="19"/>
        <v>41217.490495169361</v>
      </c>
    </row>
    <row r="193" spans="1:7" ht="19.25" customHeight="1" x14ac:dyDescent="0.2">
      <c r="A193" s="9">
        <f t="shared" si="14"/>
        <v>182</v>
      </c>
      <c r="B193" s="10">
        <f t="shared" ca="1" si="15"/>
        <v>50697</v>
      </c>
      <c r="C193" s="20">
        <f t="shared" si="16"/>
        <v>3.7999999999999999E-2</v>
      </c>
      <c r="D193" s="30">
        <f t="shared" ca="1" si="20"/>
        <v>636.47381278984199</v>
      </c>
      <c r="E193" s="30">
        <f t="shared" si="17"/>
        <v>130.5220532347123</v>
      </c>
      <c r="F193" s="30">
        <f t="shared" ca="1" si="18"/>
        <v>766.99586602455429</v>
      </c>
      <c r="G193" s="30">
        <f t="shared" si="19"/>
        <v>40581.016682379501</v>
      </c>
    </row>
    <row r="194" spans="1:7" ht="19.25" customHeight="1" x14ac:dyDescent="0.2">
      <c r="A194" s="9">
        <f t="shared" si="14"/>
        <v>183</v>
      </c>
      <c r="B194" s="10">
        <f t="shared" ca="1" si="15"/>
        <v>50728</v>
      </c>
      <c r="C194" s="20">
        <f t="shared" si="16"/>
        <v>3.7999999999999999E-2</v>
      </c>
      <c r="D194" s="30">
        <f t="shared" ca="1" si="20"/>
        <v>638.48931319700978</v>
      </c>
      <c r="E194" s="30">
        <f t="shared" si="17"/>
        <v>128.50655282754448</v>
      </c>
      <c r="F194" s="30">
        <f t="shared" ca="1" si="18"/>
        <v>766.99586602455429</v>
      </c>
      <c r="G194" s="30">
        <f t="shared" si="19"/>
        <v>39942.52736918244</v>
      </c>
    </row>
    <row r="195" spans="1:7" ht="19.25" customHeight="1" x14ac:dyDescent="0.2">
      <c r="A195" s="9">
        <f t="shared" si="14"/>
        <v>184</v>
      </c>
      <c r="B195" s="10">
        <f t="shared" ca="1" si="15"/>
        <v>50758</v>
      </c>
      <c r="C195" s="20">
        <f t="shared" si="16"/>
        <v>3.7999999999999999E-2</v>
      </c>
      <c r="D195" s="30">
        <f t="shared" ca="1" si="20"/>
        <v>640.51119602213373</v>
      </c>
      <c r="E195" s="30">
        <f t="shared" si="17"/>
        <v>126.4846700024206</v>
      </c>
      <c r="F195" s="30">
        <f t="shared" ca="1" si="18"/>
        <v>766.99586602455429</v>
      </c>
      <c r="G195" s="30">
        <f t="shared" si="19"/>
        <v>39302.016173160257</v>
      </c>
    </row>
    <row r="196" spans="1:7" ht="19.25" customHeight="1" x14ac:dyDescent="0.2">
      <c r="A196" s="9">
        <f t="shared" si="14"/>
        <v>185</v>
      </c>
      <c r="B196" s="10">
        <f t="shared" ca="1" si="15"/>
        <v>50789</v>
      </c>
      <c r="C196" s="20">
        <f t="shared" si="16"/>
        <v>3.7999999999999999E-2</v>
      </c>
      <c r="D196" s="30">
        <f t="shared" ca="1" si="20"/>
        <v>642.53948147620372</v>
      </c>
      <c r="E196" s="30">
        <f t="shared" si="17"/>
        <v>124.45638454835051</v>
      </c>
      <c r="F196" s="30">
        <f t="shared" ca="1" si="18"/>
        <v>766.99586602455429</v>
      </c>
      <c r="G196" s="30">
        <f t="shared" si="19"/>
        <v>38659.476691684016</v>
      </c>
    </row>
    <row r="197" spans="1:7" ht="19.25" customHeight="1" x14ac:dyDescent="0.2">
      <c r="A197" s="9">
        <f t="shared" si="14"/>
        <v>186</v>
      </c>
      <c r="B197" s="10">
        <f t="shared" ca="1" si="15"/>
        <v>50820</v>
      </c>
      <c r="C197" s="20">
        <f t="shared" si="16"/>
        <v>3.7999999999999999E-2</v>
      </c>
      <c r="D197" s="30">
        <f t="shared" ca="1" si="20"/>
        <v>644.57418983421178</v>
      </c>
      <c r="E197" s="30">
        <f t="shared" si="17"/>
        <v>122.42167619034255</v>
      </c>
      <c r="F197" s="30">
        <f t="shared" ca="1" si="18"/>
        <v>766.99586602455429</v>
      </c>
      <c r="G197" s="30">
        <f t="shared" si="19"/>
        <v>38014.902501849836</v>
      </c>
    </row>
    <row r="198" spans="1:7" ht="19.25" customHeight="1" x14ac:dyDescent="0.2">
      <c r="A198" s="9">
        <f t="shared" si="14"/>
        <v>187</v>
      </c>
      <c r="B198" s="10">
        <f t="shared" ca="1" si="15"/>
        <v>50848</v>
      </c>
      <c r="C198" s="20">
        <f t="shared" si="16"/>
        <v>3.7999999999999999E-2</v>
      </c>
      <c r="D198" s="30">
        <f t="shared" ca="1" si="20"/>
        <v>646.61534143535346</v>
      </c>
      <c r="E198" s="30">
        <f t="shared" si="17"/>
        <v>120.38052458920087</v>
      </c>
      <c r="F198" s="30">
        <f t="shared" ca="1" si="18"/>
        <v>766.99586602455429</v>
      </c>
      <c r="G198" s="30">
        <f t="shared" si="19"/>
        <v>37368.287160414446</v>
      </c>
    </row>
    <row r="199" spans="1:7" ht="19.25" customHeight="1" x14ac:dyDescent="0.2">
      <c r="A199" s="9">
        <f t="shared" si="14"/>
        <v>188</v>
      </c>
      <c r="B199" s="10">
        <f t="shared" ca="1" si="15"/>
        <v>50879</v>
      </c>
      <c r="C199" s="20">
        <f t="shared" si="16"/>
        <v>3.7999999999999999E-2</v>
      </c>
      <c r="D199" s="30">
        <f t="shared" ca="1" si="20"/>
        <v>648.66295668323198</v>
      </c>
      <c r="E199" s="30">
        <f t="shared" si="17"/>
        <v>118.33290934132226</v>
      </c>
      <c r="F199" s="30">
        <f t="shared" ca="1" si="18"/>
        <v>766.99586602455429</v>
      </c>
      <c r="G199" s="30">
        <f t="shared" si="19"/>
        <v>36719.624203731219</v>
      </c>
    </row>
    <row r="200" spans="1:7" ht="19.25" customHeight="1" x14ac:dyDescent="0.2">
      <c r="A200" s="9">
        <f t="shared" si="14"/>
        <v>189</v>
      </c>
      <c r="B200" s="10">
        <f t="shared" ca="1" si="15"/>
        <v>50909</v>
      </c>
      <c r="C200" s="20">
        <f t="shared" si="16"/>
        <v>3.7999999999999999E-2</v>
      </c>
      <c r="D200" s="30">
        <f t="shared" ca="1" si="20"/>
        <v>650.71705604606223</v>
      </c>
      <c r="E200" s="30">
        <f t="shared" si="17"/>
        <v>116.27880997849202</v>
      </c>
      <c r="F200" s="30">
        <f t="shared" ca="1" si="18"/>
        <v>766.99586602455429</v>
      </c>
      <c r="G200" s="30">
        <f t="shared" si="19"/>
        <v>36068.907147685124</v>
      </c>
    </row>
    <row r="201" spans="1:7" ht="19.25" customHeight="1" x14ac:dyDescent="0.2">
      <c r="A201" s="9">
        <f t="shared" si="14"/>
        <v>190</v>
      </c>
      <c r="B201" s="10">
        <f t="shared" ca="1" si="15"/>
        <v>50940</v>
      </c>
      <c r="C201" s="20">
        <f t="shared" si="16"/>
        <v>3.7999999999999999E-2</v>
      </c>
      <c r="D201" s="30">
        <f t="shared" ca="1" si="20"/>
        <v>652.77766005687477</v>
      </c>
      <c r="E201" s="30">
        <f t="shared" si="17"/>
        <v>114.21820596767948</v>
      </c>
      <c r="F201" s="30">
        <f t="shared" ca="1" si="18"/>
        <v>766.99586602455429</v>
      </c>
      <c r="G201" s="30">
        <f t="shared" si="19"/>
        <v>35416.129487628234</v>
      </c>
    </row>
    <row r="202" spans="1:7" ht="19.25" customHeight="1" x14ac:dyDescent="0.2">
      <c r="A202" s="9">
        <f t="shared" si="14"/>
        <v>191</v>
      </c>
      <c r="B202" s="10">
        <f t="shared" ca="1" si="15"/>
        <v>50970</v>
      </c>
      <c r="C202" s="20">
        <f t="shared" si="16"/>
        <v>3.7999999999999999E-2</v>
      </c>
      <c r="D202" s="30">
        <f t="shared" ca="1" si="20"/>
        <v>654.84478931372155</v>
      </c>
      <c r="E202" s="30">
        <f t="shared" si="17"/>
        <v>112.15107671083274</v>
      </c>
      <c r="F202" s="30">
        <f t="shared" ca="1" si="18"/>
        <v>766.99586602455429</v>
      </c>
      <c r="G202" s="30">
        <f t="shared" si="19"/>
        <v>34761.284698314441</v>
      </c>
    </row>
    <row r="203" spans="1:7" ht="19.25" customHeight="1" x14ac:dyDescent="0.2">
      <c r="A203" s="9">
        <f t="shared" si="14"/>
        <v>192</v>
      </c>
      <c r="B203" s="10">
        <f t="shared" ca="1" si="15"/>
        <v>51001</v>
      </c>
      <c r="C203" s="20">
        <f t="shared" si="16"/>
        <v>3.7999999999999999E-2</v>
      </c>
      <c r="D203" s="30">
        <f t="shared" ca="1" si="20"/>
        <v>656.91846447988166</v>
      </c>
      <c r="E203" s="30">
        <f t="shared" si="17"/>
        <v>110.07740154467258</v>
      </c>
      <c r="F203" s="30">
        <f t="shared" ca="1" si="18"/>
        <v>766.99586602455429</v>
      </c>
      <c r="G203" s="30">
        <f t="shared" si="19"/>
        <v>34104.366233834531</v>
      </c>
    </row>
    <row r="204" spans="1:7" ht="19.25" customHeight="1" x14ac:dyDescent="0.2">
      <c r="A204" s="9">
        <f t="shared" ref="A204:A267" si="21">IFERROR(IF(INDEX(A202:A204,1)=A$11,1,IF($A$9&gt;=A203+1,A203+1,"")),"")</f>
        <v>193</v>
      </c>
      <c r="B204" s="10">
        <f t="shared" ref="B204:B267" ca="1" si="22">IF(A204="","",EDATE($B$9,A204))</f>
        <v>51032</v>
      </c>
      <c r="C204" s="20">
        <f t="shared" ref="C204:C267" si="23">IF(A204="","",$C$9)</f>
        <v>3.7999999999999999E-2</v>
      </c>
      <c r="D204" s="30">
        <f t="shared" ca="1" si="20"/>
        <v>658.99870628406802</v>
      </c>
      <c r="E204" s="30">
        <f t="shared" ref="E204:E267" si="24">IFERROR(-IPMT($C$9/12,A204,$A$9,$D$9),"")</f>
        <v>107.99715974048631</v>
      </c>
      <c r="F204" s="30">
        <f t="shared" ref="F204:F267" ca="1" si="25">IF(B204="","",$F$9)</f>
        <v>766.99586602455429</v>
      </c>
      <c r="G204" s="30">
        <f t="shared" ref="G204:G267" si="26">IFERROR(-FV($C$9/12,A204,-$F$9,$D$9),"")</f>
        <v>33445.367527550494</v>
      </c>
    </row>
    <row r="205" spans="1:7" ht="19.25" customHeight="1" x14ac:dyDescent="0.2">
      <c r="A205" s="9">
        <f t="shared" si="21"/>
        <v>194</v>
      </c>
      <c r="B205" s="10">
        <f t="shared" ca="1" si="22"/>
        <v>51062</v>
      </c>
      <c r="C205" s="20">
        <f t="shared" si="23"/>
        <v>3.7999999999999999E-2</v>
      </c>
      <c r="D205" s="30">
        <f t="shared" ref="D205:D268" ca="1" si="27">IFERROR(F205-E205,"")</f>
        <v>661.08553552063415</v>
      </c>
      <c r="E205" s="30">
        <f t="shared" si="24"/>
        <v>105.91033050392011</v>
      </c>
      <c r="F205" s="30">
        <f t="shared" ca="1" si="25"/>
        <v>766.99586602455429</v>
      </c>
      <c r="G205" s="30">
        <f t="shared" si="26"/>
        <v>32784.281992029806</v>
      </c>
    </row>
    <row r="206" spans="1:7" ht="19.25" customHeight="1" x14ac:dyDescent="0.2">
      <c r="A206" s="9">
        <f t="shared" si="21"/>
        <v>195</v>
      </c>
      <c r="B206" s="10">
        <f t="shared" ca="1" si="22"/>
        <v>51093</v>
      </c>
      <c r="C206" s="20">
        <f t="shared" si="23"/>
        <v>3.7999999999999999E-2</v>
      </c>
      <c r="D206" s="30">
        <f t="shared" ca="1" si="27"/>
        <v>663.17897304978283</v>
      </c>
      <c r="E206" s="30">
        <f t="shared" si="24"/>
        <v>103.81689297477142</v>
      </c>
      <c r="F206" s="30">
        <f t="shared" ca="1" si="25"/>
        <v>766.99586602455429</v>
      </c>
      <c r="G206" s="30">
        <f t="shared" si="26"/>
        <v>32121.103018980037</v>
      </c>
    </row>
    <row r="207" spans="1:7" ht="19.25" customHeight="1" x14ac:dyDescent="0.2">
      <c r="A207" s="9">
        <f t="shared" si="21"/>
        <v>196</v>
      </c>
      <c r="B207" s="10">
        <f t="shared" ca="1" si="22"/>
        <v>51123</v>
      </c>
      <c r="C207" s="20">
        <f t="shared" si="23"/>
        <v>3.7999999999999999E-2</v>
      </c>
      <c r="D207" s="30">
        <f t="shared" ca="1" si="27"/>
        <v>665.27903979777386</v>
      </c>
      <c r="E207" s="30">
        <f t="shared" si="24"/>
        <v>101.71682622678044</v>
      </c>
      <c r="F207" s="30">
        <f t="shared" ca="1" si="25"/>
        <v>766.99586602455429</v>
      </c>
      <c r="G207" s="30">
        <f t="shared" si="26"/>
        <v>31455.823979182198</v>
      </c>
    </row>
    <row r="208" spans="1:7" ht="19.25" customHeight="1" x14ac:dyDescent="0.2">
      <c r="A208" s="9">
        <f t="shared" si="21"/>
        <v>197</v>
      </c>
      <c r="B208" s="10">
        <f t="shared" ca="1" si="22"/>
        <v>51154</v>
      </c>
      <c r="C208" s="20">
        <f t="shared" si="23"/>
        <v>3.7999999999999999E-2</v>
      </c>
      <c r="D208" s="30">
        <f t="shared" ca="1" si="27"/>
        <v>667.38575675713344</v>
      </c>
      <c r="E208" s="30">
        <f t="shared" si="24"/>
        <v>99.610109267420839</v>
      </c>
      <c r="F208" s="30">
        <f t="shared" ca="1" si="25"/>
        <v>766.99586602455429</v>
      </c>
      <c r="G208" s="30">
        <f t="shared" si="26"/>
        <v>30788.438222425</v>
      </c>
    </row>
    <row r="209" spans="1:7" ht="19.25" customHeight="1" x14ac:dyDescent="0.2">
      <c r="A209" s="9">
        <f t="shared" si="21"/>
        <v>198</v>
      </c>
      <c r="B209" s="10">
        <f t="shared" ca="1" si="22"/>
        <v>51185</v>
      </c>
      <c r="C209" s="20">
        <f t="shared" si="23"/>
        <v>3.7999999999999999E-2</v>
      </c>
      <c r="D209" s="30">
        <f t="shared" ca="1" si="27"/>
        <v>669.49914498686439</v>
      </c>
      <c r="E209" s="30">
        <f t="shared" si="24"/>
        <v>97.496721037689909</v>
      </c>
      <c r="F209" s="30">
        <f t="shared" ca="1" si="25"/>
        <v>766.99586602455429</v>
      </c>
      <c r="G209" s="30">
        <f t="shared" si="26"/>
        <v>30118.939077438088</v>
      </c>
    </row>
    <row r="210" spans="1:7" ht="19.25" customHeight="1" x14ac:dyDescent="0.2">
      <c r="A210" s="9">
        <f t="shared" si="21"/>
        <v>199</v>
      </c>
      <c r="B210" s="10">
        <f t="shared" ca="1" si="22"/>
        <v>51214</v>
      </c>
      <c r="C210" s="20">
        <f t="shared" si="23"/>
        <v>3.7999999999999999E-2</v>
      </c>
      <c r="D210" s="30">
        <f t="shared" ca="1" si="27"/>
        <v>671.61922561265612</v>
      </c>
      <c r="E210" s="30">
        <f t="shared" si="24"/>
        <v>95.37664041189818</v>
      </c>
      <c r="F210" s="30">
        <f t="shared" ca="1" si="25"/>
        <v>766.99586602455429</v>
      </c>
      <c r="G210" s="30">
        <f t="shared" si="26"/>
        <v>29447.31985182545</v>
      </c>
    </row>
    <row r="211" spans="1:7" ht="19.25" customHeight="1" x14ac:dyDescent="0.2">
      <c r="A211" s="9">
        <f t="shared" si="21"/>
        <v>200</v>
      </c>
      <c r="B211" s="10">
        <f t="shared" ca="1" si="22"/>
        <v>51245</v>
      </c>
      <c r="C211" s="20">
        <f t="shared" si="23"/>
        <v>3.7999999999999999E-2</v>
      </c>
      <c r="D211" s="30">
        <f t="shared" ca="1" si="27"/>
        <v>673.74601982709623</v>
      </c>
      <c r="E211" s="30">
        <f t="shared" si="24"/>
        <v>93.249846197458083</v>
      </c>
      <c r="F211" s="30">
        <f t="shared" ca="1" si="25"/>
        <v>766.99586602455429</v>
      </c>
      <c r="G211" s="30">
        <f t="shared" si="26"/>
        <v>28773.573831998307</v>
      </c>
    </row>
    <row r="212" spans="1:7" ht="19.25" customHeight="1" x14ac:dyDescent="0.2">
      <c r="A212" s="9">
        <f t="shared" si="21"/>
        <v>201</v>
      </c>
      <c r="B212" s="10">
        <f t="shared" ca="1" si="22"/>
        <v>51275</v>
      </c>
      <c r="C212" s="20">
        <f t="shared" si="23"/>
        <v>3.7999999999999999E-2</v>
      </c>
      <c r="D212" s="30">
        <f t="shared" ca="1" si="27"/>
        <v>675.87954888988202</v>
      </c>
      <c r="E212" s="30">
        <f t="shared" si="24"/>
        <v>91.116317134672272</v>
      </c>
      <c r="F212" s="30">
        <f t="shared" ca="1" si="25"/>
        <v>766.99586602455429</v>
      </c>
      <c r="G212" s="30">
        <f t="shared" si="26"/>
        <v>28097.694283108402</v>
      </c>
    </row>
    <row r="213" spans="1:7" ht="19.25" customHeight="1" x14ac:dyDescent="0.2">
      <c r="A213" s="9">
        <f t="shared" si="21"/>
        <v>202</v>
      </c>
      <c r="B213" s="10">
        <f t="shared" ca="1" si="22"/>
        <v>51306</v>
      </c>
      <c r="C213" s="20">
        <f t="shared" si="23"/>
        <v>3.7999999999999999E-2</v>
      </c>
      <c r="D213" s="30">
        <f t="shared" ca="1" si="27"/>
        <v>678.01983412803327</v>
      </c>
      <c r="E213" s="30">
        <f t="shared" si="24"/>
        <v>88.976031896520993</v>
      </c>
      <c r="F213" s="30">
        <f t="shared" ca="1" si="25"/>
        <v>766.99586602455429</v>
      </c>
      <c r="G213" s="30">
        <f t="shared" si="26"/>
        <v>27419.674448980397</v>
      </c>
    </row>
    <row r="214" spans="1:7" ht="19.25" customHeight="1" x14ac:dyDescent="0.2">
      <c r="A214" s="9">
        <f t="shared" si="21"/>
        <v>203</v>
      </c>
      <c r="B214" s="10">
        <f t="shared" ca="1" si="22"/>
        <v>51336</v>
      </c>
      <c r="C214" s="20">
        <f t="shared" si="23"/>
        <v>3.7999999999999999E-2</v>
      </c>
      <c r="D214" s="30">
        <f t="shared" ca="1" si="27"/>
        <v>680.16689693610545</v>
      </c>
      <c r="E214" s="30">
        <f t="shared" si="24"/>
        <v>86.828969088448886</v>
      </c>
      <c r="F214" s="30">
        <f t="shared" ca="1" si="25"/>
        <v>766.99586602455429</v>
      </c>
      <c r="G214" s="30">
        <f t="shared" si="26"/>
        <v>26739.507552044233</v>
      </c>
    </row>
    <row r="215" spans="1:7" ht="19.25" customHeight="1" x14ac:dyDescent="0.2">
      <c r="A215" s="9">
        <f t="shared" si="21"/>
        <v>204</v>
      </c>
      <c r="B215" s="10">
        <f t="shared" ca="1" si="22"/>
        <v>51367</v>
      </c>
      <c r="C215" s="20">
        <f t="shared" si="23"/>
        <v>3.7999999999999999E-2</v>
      </c>
      <c r="D215" s="30">
        <f t="shared" ca="1" si="27"/>
        <v>682.32075877640307</v>
      </c>
      <c r="E215" s="30">
        <f t="shared" si="24"/>
        <v>84.675107248151221</v>
      </c>
      <c r="F215" s="30">
        <f t="shared" ca="1" si="25"/>
        <v>766.99586602455429</v>
      </c>
      <c r="G215" s="30">
        <f t="shared" si="26"/>
        <v>26057.186793267785</v>
      </c>
    </row>
    <row r="216" spans="1:7" ht="19.25" customHeight="1" x14ac:dyDescent="0.2">
      <c r="A216" s="9">
        <f t="shared" si="21"/>
        <v>205</v>
      </c>
      <c r="B216" s="10">
        <f t="shared" ca="1" si="22"/>
        <v>51398</v>
      </c>
      <c r="C216" s="20">
        <f t="shared" si="23"/>
        <v>3.7999999999999999E-2</v>
      </c>
      <c r="D216" s="30">
        <f t="shared" ca="1" si="27"/>
        <v>684.48144117919503</v>
      </c>
      <c r="E216" s="30">
        <f t="shared" si="24"/>
        <v>82.514424845359272</v>
      </c>
      <c r="F216" s="30">
        <f t="shared" ca="1" si="25"/>
        <v>766.99586602455429</v>
      </c>
      <c r="G216" s="30">
        <f t="shared" si="26"/>
        <v>25372.705352088553</v>
      </c>
    </row>
    <row r="217" spans="1:7" ht="19.25" customHeight="1" x14ac:dyDescent="0.2">
      <c r="A217" s="9">
        <f t="shared" si="21"/>
        <v>206</v>
      </c>
      <c r="B217" s="10">
        <f t="shared" ca="1" si="22"/>
        <v>51428</v>
      </c>
      <c r="C217" s="20">
        <f t="shared" si="23"/>
        <v>3.7999999999999999E-2</v>
      </c>
      <c r="D217" s="30">
        <f t="shared" ca="1" si="27"/>
        <v>686.64896574292914</v>
      </c>
      <c r="E217" s="30">
        <f t="shared" si="24"/>
        <v>80.346900281625153</v>
      </c>
      <c r="F217" s="30">
        <f t="shared" ca="1" si="25"/>
        <v>766.99586602455429</v>
      </c>
      <c r="G217" s="30">
        <f t="shared" si="26"/>
        <v>24686.056386345619</v>
      </c>
    </row>
    <row r="218" spans="1:7" ht="19.25" customHeight="1" x14ac:dyDescent="0.2">
      <c r="A218" s="9">
        <f t="shared" si="21"/>
        <v>207</v>
      </c>
      <c r="B218" s="10">
        <f t="shared" ca="1" si="22"/>
        <v>51459</v>
      </c>
      <c r="C218" s="20">
        <f t="shared" si="23"/>
        <v>3.7999999999999999E-2</v>
      </c>
      <c r="D218" s="30">
        <f t="shared" ca="1" si="27"/>
        <v>688.82335413444844</v>
      </c>
      <c r="E218" s="30">
        <f t="shared" si="24"/>
        <v>78.172511890105881</v>
      </c>
      <c r="F218" s="30">
        <f t="shared" ca="1" si="25"/>
        <v>766.99586602455429</v>
      </c>
      <c r="G218" s="30">
        <f t="shared" si="26"/>
        <v>23997.233032211108</v>
      </c>
    </row>
    <row r="219" spans="1:7" ht="19.25" customHeight="1" x14ac:dyDescent="0.2">
      <c r="A219" s="9">
        <f t="shared" si="21"/>
        <v>208</v>
      </c>
      <c r="B219" s="10">
        <f t="shared" ca="1" si="22"/>
        <v>51489</v>
      </c>
      <c r="C219" s="20">
        <f t="shared" si="23"/>
        <v>3.7999999999999999E-2</v>
      </c>
      <c r="D219" s="30">
        <f t="shared" ca="1" si="27"/>
        <v>691.00462808920747</v>
      </c>
      <c r="E219" s="30">
        <f t="shared" si="24"/>
        <v>75.991237935346817</v>
      </c>
      <c r="F219" s="30">
        <f t="shared" ca="1" si="25"/>
        <v>766.99586602455429</v>
      </c>
      <c r="G219" s="30">
        <f t="shared" si="26"/>
        <v>23306.228404121852</v>
      </c>
    </row>
    <row r="220" spans="1:7" ht="19.25" customHeight="1" x14ac:dyDescent="0.2">
      <c r="A220" s="9">
        <f t="shared" si="21"/>
        <v>209</v>
      </c>
      <c r="B220" s="10">
        <f t="shared" ca="1" si="22"/>
        <v>51520</v>
      </c>
      <c r="C220" s="20">
        <f t="shared" si="23"/>
        <v>3.7999999999999999E-2</v>
      </c>
      <c r="D220" s="30">
        <f t="shared" ca="1" si="27"/>
        <v>693.19280941148997</v>
      </c>
      <c r="E220" s="30">
        <f t="shared" si="24"/>
        <v>73.803056613064314</v>
      </c>
      <c r="F220" s="30">
        <f t="shared" ca="1" si="25"/>
        <v>766.99586602455429</v>
      </c>
      <c r="G220" s="30">
        <f t="shared" si="26"/>
        <v>22613.035594710353</v>
      </c>
    </row>
    <row r="221" spans="1:7" ht="19.25" customHeight="1" x14ac:dyDescent="0.2">
      <c r="A221" s="9">
        <f t="shared" si="21"/>
        <v>210</v>
      </c>
      <c r="B221" s="10">
        <f t="shared" ca="1" si="22"/>
        <v>51551</v>
      </c>
      <c r="C221" s="20">
        <f t="shared" si="23"/>
        <v>3.7999999999999999E-2</v>
      </c>
      <c r="D221" s="30">
        <f t="shared" ca="1" si="27"/>
        <v>695.38791997462636</v>
      </c>
      <c r="E221" s="30">
        <f t="shared" si="24"/>
        <v>71.607946049927918</v>
      </c>
      <c r="F221" s="30">
        <f t="shared" ca="1" si="25"/>
        <v>766.99586602455429</v>
      </c>
      <c r="G221" s="30">
        <f t="shared" si="26"/>
        <v>21917.647674735723</v>
      </c>
    </row>
    <row r="222" spans="1:7" ht="19.25" customHeight="1" x14ac:dyDescent="0.2">
      <c r="A222" s="9">
        <f t="shared" si="21"/>
        <v>211</v>
      </c>
      <c r="B222" s="10">
        <f t="shared" ca="1" si="22"/>
        <v>51579</v>
      </c>
      <c r="C222" s="20">
        <f t="shared" si="23"/>
        <v>3.7999999999999999E-2</v>
      </c>
      <c r="D222" s="30">
        <f t="shared" ca="1" si="27"/>
        <v>697.58998172121267</v>
      </c>
      <c r="E222" s="30">
        <f t="shared" si="24"/>
        <v>69.405884303341608</v>
      </c>
      <c r="F222" s="30">
        <f t="shared" ca="1" si="25"/>
        <v>766.99586602455429</v>
      </c>
      <c r="G222" s="30">
        <f t="shared" si="26"/>
        <v>21220.057693014474</v>
      </c>
    </row>
    <row r="223" spans="1:7" ht="19.25" customHeight="1" x14ac:dyDescent="0.2">
      <c r="A223" s="9">
        <f t="shared" si="21"/>
        <v>212</v>
      </c>
      <c r="B223" s="10">
        <f t="shared" ca="1" si="22"/>
        <v>51610</v>
      </c>
      <c r="C223" s="20">
        <f t="shared" si="23"/>
        <v>3.7999999999999999E-2</v>
      </c>
      <c r="D223" s="30">
        <f t="shared" ca="1" si="27"/>
        <v>699.79901666332989</v>
      </c>
      <c r="E223" s="30">
        <f t="shared" si="24"/>
        <v>67.196849361224423</v>
      </c>
      <c r="F223" s="30">
        <f t="shared" ca="1" si="25"/>
        <v>766.99586602455429</v>
      </c>
      <c r="G223" s="30">
        <f t="shared" si="26"/>
        <v>20520.258676351077</v>
      </c>
    </row>
    <row r="224" spans="1:7" ht="19.25" customHeight="1" x14ac:dyDescent="0.2">
      <c r="A224" s="9">
        <f t="shared" si="21"/>
        <v>213</v>
      </c>
      <c r="B224" s="10">
        <f t="shared" ca="1" si="22"/>
        <v>51640</v>
      </c>
      <c r="C224" s="20">
        <f t="shared" si="23"/>
        <v>3.7999999999999999E-2</v>
      </c>
      <c r="D224" s="30">
        <f t="shared" ca="1" si="27"/>
        <v>702.01504688276373</v>
      </c>
      <c r="E224" s="30">
        <f t="shared" si="24"/>
        <v>64.980819141790548</v>
      </c>
      <c r="F224" s="30">
        <f t="shared" ca="1" si="25"/>
        <v>766.99586602455429</v>
      </c>
      <c r="G224" s="30">
        <f t="shared" si="26"/>
        <v>19818.243629468343</v>
      </c>
    </row>
    <row r="225" spans="1:7" ht="19.25" customHeight="1" x14ac:dyDescent="0.2">
      <c r="A225" s="9">
        <f t="shared" si="21"/>
        <v>214</v>
      </c>
      <c r="B225" s="10">
        <f t="shared" ca="1" si="22"/>
        <v>51671</v>
      </c>
      <c r="C225" s="20">
        <f t="shared" si="23"/>
        <v>3.7999999999999999E-2</v>
      </c>
      <c r="D225" s="30">
        <f t="shared" ca="1" si="27"/>
        <v>704.23809453122578</v>
      </c>
      <c r="E225" s="30">
        <f t="shared" si="24"/>
        <v>62.757771493328477</v>
      </c>
      <c r="F225" s="30">
        <f t="shared" ca="1" si="25"/>
        <v>766.99586602455429</v>
      </c>
      <c r="G225" s="30">
        <f t="shared" si="26"/>
        <v>19114.005534937052</v>
      </c>
    </row>
    <row r="226" spans="1:7" ht="19.25" customHeight="1" x14ac:dyDescent="0.2">
      <c r="A226" s="9">
        <f t="shared" si="21"/>
        <v>215</v>
      </c>
      <c r="B226" s="10">
        <f t="shared" ca="1" si="22"/>
        <v>51701</v>
      </c>
      <c r="C226" s="20">
        <f t="shared" si="23"/>
        <v>3.7999999999999999E-2</v>
      </c>
      <c r="D226" s="30">
        <f t="shared" ca="1" si="27"/>
        <v>706.46818183057474</v>
      </c>
      <c r="E226" s="30">
        <f t="shared" si="24"/>
        <v>60.527684193979589</v>
      </c>
      <c r="F226" s="30">
        <f t="shared" ca="1" si="25"/>
        <v>766.99586602455429</v>
      </c>
      <c r="G226" s="30">
        <f t="shared" si="26"/>
        <v>18407.537353106425</v>
      </c>
    </row>
    <row r="227" spans="1:7" ht="19.25" customHeight="1" x14ac:dyDescent="0.2">
      <c r="A227" s="9">
        <f t="shared" si="21"/>
        <v>216</v>
      </c>
      <c r="B227" s="10">
        <f t="shared" ca="1" si="22"/>
        <v>51732</v>
      </c>
      <c r="C227" s="20">
        <f t="shared" si="23"/>
        <v>3.7999999999999999E-2</v>
      </c>
      <c r="D227" s="30">
        <f t="shared" ca="1" si="27"/>
        <v>708.70533107303822</v>
      </c>
      <c r="E227" s="30">
        <f t="shared" si="24"/>
        <v>58.290534951516094</v>
      </c>
      <c r="F227" s="30">
        <f t="shared" ca="1" si="25"/>
        <v>766.99586602455429</v>
      </c>
      <c r="G227" s="30">
        <f t="shared" si="26"/>
        <v>17698.832022033428</v>
      </c>
    </row>
    <row r="228" spans="1:7" ht="19.25" customHeight="1" x14ac:dyDescent="0.2">
      <c r="A228" s="9">
        <f t="shared" si="21"/>
        <v>217</v>
      </c>
      <c r="B228" s="10">
        <f t="shared" ca="1" si="22"/>
        <v>51763</v>
      </c>
      <c r="C228" s="20">
        <f t="shared" si="23"/>
        <v>3.7999999999999999E-2</v>
      </c>
      <c r="D228" s="30">
        <f t="shared" ca="1" si="27"/>
        <v>710.94956462143614</v>
      </c>
      <c r="E228" s="30">
        <f t="shared" si="24"/>
        <v>56.046301403118143</v>
      </c>
      <c r="F228" s="30">
        <f t="shared" ca="1" si="25"/>
        <v>766.99586602455429</v>
      </c>
      <c r="G228" s="30">
        <f t="shared" si="26"/>
        <v>16987.882457411848</v>
      </c>
    </row>
    <row r="229" spans="1:7" ht="19.25" customHeight="1" x14ac:dyDescent="0.2">
      <c r="A229" s="9">
        <f t="shared" si="21"/>
        <v>218</v>
      </c>
      <c r="B229" s="10">
        <f t="shared" ca="1" si="22"/>
        <v>51793</v>
      </c>
      <c r="C229" s="20">
        <f t="shared" si="23"/>
        <v>3.7999999999999999E-2</v>
      </c>
      <c r="D229" s="30">
        <f t="shared" ca="1" si="27"/>
        <v>713.20090490940402</v>
      </c>
      <c r="E229" s="30">
        <f t="shared" si="24"/>
        <v>53.794961115150272</v>
      </c>
      <c r="F229" s="30">
        <f t="shared" ca="1" si="25"/>
        <v>766.99586602455429</v>
      </c>
      <c r="G229" s="30">
        <f t="shared" si="26"/>
        <v>16274.681552502501</v>
      </c>
    </row>
    <row r="230" spans="1:7" ht="19.25" customHeight="1" x14ac:dyDescent="0.2">
      <c r="A230" s="9">
        <f t="shared" si="21"/>
        <v>219</v>
      </c>
      <c r="B230" s="10">
        <f t="shared" ca="1" si="22"/>
        <v>51824</v>
      </c>
      <c r="C230" s="20">
        <f t="shared" si="23"/>
        <v>3.7999999999999999E-2</v>
      </c>
      <c r="D230" s="30">
        <f t="shared" ca="1" si="27"/>
        <v>715.45937444161711</v>
      </c>
      <c r="E230" s="30">
        <f t="shared" si="24"/>
        <v>51.53649158293716</v>
      </c>
      <c r="F230" s="30">
        <f t="shared" ca="1" si="25"/>
        <v>766.99586602455429</v>
      </c>
      <c r="G230" s="30">
        <f t="shared" si="26"/>
        <v>15559.222178060852</v>
      </c>
    </row>
    <row r="231" spans="1:7" ht="19.25" customHeight="1" x14ac:dyDescent="0.2">
      <c r="A231" s="9">
        <f t="shared" si="21"/>
        <v>220</v>
      </c>
      <c r="B231" s="10">
        <f t="shared" ca="1" si="22"/>
        <v>51854</v>
      </c>
      <c r="C231" s="20">
        <f t="shared" si="23"/>
        <v>3.7999999999999999E-2</v>
      </c>
      <c r="D231" s="30">
        <f t="shared" ca="1" si="27"/>
        <v>717.72499579401563</v>
      </c>
      <c r="E231" s="30">
        <f t="shared" si="24"/>
        <v>49.270870230538705</v>
      </c>
      <c r="F231" s="30">
        <f t="shared" ca="1" si="25"/>
        <v>766.99586602455429</v>
      </c>
      <c r="G231" s="30">
        <f t="shared" si="26"/>
        <v>14841.497182266787</v>
      </c>
    </row>
    <row r="232" spans="1:7" ht="19.25" customHeight="1" x14ac:dyDescent="0.2">
      <c r="A232" s="9">
        <f t="shared" si="21"/>
        <v>221</v>
      </c>
      <c r="B232" s="10">
        <f t="shared" ca="1" si="22"/>
        <v>51885</v>
      </c>
      <c r="C232" s="20">
        <f t="shared" si="23"/>
        <v>3.7999999999999999E-2</v>
      </c>
      <c r="D232" s="30">
        <f t="shared" ca="1" si="27"/>
        <v>719.99779161403001</v>
      </c>
      <c r="E232" s="30">
        <f t="shared" si="24"/>
        <v>46.998074410524318</v>
      </c>
      <c r="F232" s="30">
        <f t="shared" ca="1" si="25"/>
        <v>766.99586602455429</v>
      </c>
      <c r="G232" s="30">
        <f t="shared" si="26"/>
        <v>14121.499390652723</v>
      </c>
    </row>
    <row r="233" spans="1:7" ht="19.25" customHeight="1" x14ac:dyDescent="0.2">
      <c r="A233" s="9">
        <f t="shared" si="21"/>
        <v>222</v>
      </c>
      <c r="B233" s="10">
        <f t="shared" ca="1" si="22"/>
        <v>51916</v>
      </c>
      <c r="C233" s="20">
        <f t="shared" si="23"/>
        <v>3.7999999999999999E-2</v>
      </c>
      <c r="D233" s="30">
        <f t="shared" ca="1" si="27"/>
        <v>722.27778462080778</v>
      </c>
      <c r="E233" s="30">
        <f t="shared" si="24"/>
        <v>44.718081403746552</v>
      </c>
      <c r="F233" s="30">
        <f t="shared" ca="1" si="25"/>
        <v>766.99586602455429</v>
      </c>
      <c r="G233" s="30">
        <f t="shared" si="26"/>
        <v>13399.221606031875</v>
      </c>
    </row>
    <row r="234" spans="1:7" ht="19.25" customHeight="1" x14ac:dyDescent="0.2">
      <c r="A234" s="9">
        <f t="shared" si="21"/>
        <v>223</v>
      </c>
      <c r="B234" s="10">
        <f t="shared" ca="1" si="22"/>
        <v>51944</v>
      </c>
      <c r="C234" s="20">
        <f t="shared" si="23"/>
        <v>3.7999999999999999E-2</v>
      </c>
      <c r="D234" s="30">
        <f t="shared" ca="1" si="27"/>
        <v>724.56499760544034</v>
      </c>
      <c r="E234" s="30">
        <f t="shared" si="24"/>
        <v>42.430868419113999</v>
      </c>
      <c r="F234" s="30">
        <f t="shared" ca="1" si="25"/>
        <v>766.99586602455429</v>
      </c>
      <c r="G234" s="30">
        <f t="shared" si="26"/>
        <v>12674.65660842639</v>
      </c>
    </row>
    <row r="235" spans="1:7" ht="19.25" customHeight="1" x14ac:dyDescent="0.2">
      <c r="A235" s="9">
        <f t="shared" si="21"/>
        <v>224</v>
      </c>
      <c r="B235" s="10">
        <f t="shared" ca="1" si="22"/>
        <v>51975</v>
      </c>
      <c r="C235" s="20">
        <f t="shared" si="23"/>
        <v>3.7999999999999999E-2</v>
      </c>
      <c r="D235" s="30">
        <f t="shared" ca="1" si="27"/>
        <v>726.8594534311909</v>
      </c>
      <c r="E235" s="30">
        <f t="shared" si="24"/>
        <v>40.136412593363438</v>
      </c>
      <c r="F235" s="30">
        <f t="shared" ca="1" si="25"/>
        <v>766.99586602455429</v>
      </c>
      <c r="G235" s="30">
        <f t="shared" si="26"/>
        <v>11947.797154995205</v>
      </c>
    </row>
    <row r="236" spans="1:7" ht="19.25" customHeight="1" x14ac:dyDescent="0.2">
      <c r="A236" s="9">
        <f t="shared" si="21"/>
        <v>225</v>
      </c>
      <c r="B236" s="10">
        <f t="shared" ca="1" si="22"/>
        <v>52005</v>
      </c>
      <c r="C236" s="20">
        <f t="shared" si="23"/>
        <v>3.7999999999999999E-2</v>
      </c>
      <c r="D236" s="30">
        <f t="shared" ca="1" si="27"/>
        <v>729.161175033723</v>
      </c>
      <c r="E236" s="30">
        <f t="shared" si="24"/>
        <v>37.834690990831334</v>
      </c>
      <c r="F236" s="30">
        <f t="shared" ca="1" si="25"/>
        <v>766.99586602455429</v>
      </c>
      <c r="G236" s="30">
        <f t="shared" si="26"/>
        <v>11218.635979961458</v>
      </c>
    </row>
    <row r="237" spans="1:7" ht="19.25" customHeight="1" x14ac:dyDescent="0.2">
      <c r="A237" s="9">
        <f t="shared" si="21"/>
        <v>226</v>
      </c>
      <c r="B237" s="10">
        <f t="shared" ca="1" si="22"/>
        <v>52036</v>
      </c>
      <c r="C237" s="20">
        <f t="shared" si="23"/>
        <v>3.7999999999999999E-2</v>
      </c>
      <c r="D237" s="30">
        <f t="shared" ca="1" si="27"/>
        <v>731.47018542132969</v>
      </c>
      <c r="E237" s="30">
        <f t="shared" si="24"/>
        <v>35.525680603224544</v>
      </c>
      <c r="F237" s="30">
        <f t="shared" ca="1" si="25"/>
        <v>766.99586602455429</v>
      </c>
      <c r="G237" s="30">
        <f t="shared" si="26"/>
        <v>10487.16579454008</v>
      </c>
    </row>
    <row r="238" spans="1:7" ht="19.25" customHeight="1" x14ac:dyDescent="0.2">
      <c r="A238" s="9">
        <f t="shared" si="21"/>
        <v>227</v>
      </c>
      <c r="B238" s="10">
        <f t="shared" ca="1" si="22"/>
        <v>52066</v>
      </c>
      <c r="C238" s="20">
        <f t="shared" si="23"/>
        <v>3.7999999999999999E-2</v>
      </c>
      <c r="D238" s="30">
        <f t="shared" ca="1" si="27"/>
        <v>733.78650767516399</v>
      </c>
      <c r="E238" s="30">
        <f t="shared" si="24"/>
        <v>33.209358349390328</v>
      </c>
      <c r="F238" s="30">
        <f t="shared" ca="1" si="25"/>
        <v>766.99586602455429</v>
      </c>
      <c r="G238" s="30">
        <f t="shared" si="26"/>
        <v>9753.3792868648889</v>
      </c>
    </row>
    <row r="239" spans="1:7" ht="19.25" customHeight="1" x14ac:dyDescent="0.2">
      <c r="A239" s="9">
        <f t="shared" si="21"/>
        <v>228</v>
      </c>
      <c r="B239" s="10">
        <f t="shared" ca="1" si="22"/>
        <v>52097</v>
      </c>
      <c r="C239" s="20">
        <f t="shared" si="23"/>
        <v>3.7999999999999999E-2</v>
      </c>
      <c r="D239" s="30">
        <f t="shared" ca="1" si="27"/>
        <v>736.11016494946864</v>
      </c>
      <c r="E239" s="30">
        <f t="shared" si="24"/>
        <v>30.885701075085656</v>
      </c>
      <c r="F239" s="30">
        <f t="shared" ca="1" si="25"/>
        <v>766.99586602455429</v>
      </c>
      <c r="G239" s="30">
        <f t="shared" si="26"/>
        <v>9017.2691219153639</v>
      </c>
    </row>
    <row r="240" spans="1:7" ht="19.25" customHeight="1" x14ac:dyDescent="0.2">
      <c r="A240" s="9">
        <f t="shared" si="21"/>
        <v>229</v>
      </c>
      <c r="B240" s="10">
        <f t="shared" ca="1" si="22"/>
        <v>52128</v>
      </c>
      <c r="C240" s="20">
        <f t="shared" si="23"/>
        <v>3.7999999999999999E-2</v>
      </c>
      <c r="D240" s="30">
        <f t="shared" ca="1" si="27"/>
        <v>738.44118047180859</v>
      </c>
      <c r="E240" s="30">
        <f t="shared" si="24"/>
        <v>28.554685552745667</v>
      </c>
      <c r="F240" s="30">
        <f t="shared" ca="1" si="25"/>
        <v>766.99586602455429</v>
      </c>
      <c r="G240" s="30">
        <f t="shared" si="26"/>
        <v>8278.8279414435674</v>
      </c>
    </row>
    <row r="241" spans="1:7" ht="19.25" customHeight="1" x14ac:dyDescent="0.2">
      <c r="A241" s="9">
        <f t="shared" si="21"/>
        <v>230</v>
      </c>
      <c r="B241" s="10">
        <f t="shared" ca="1" si="22"/>
        <v>52158</v>
      </c>
      <c r="C241" s="20">
        <f t="shared" si="23"/>
        <v>3.7999999999999999E-2</v>
      </c>
      <c r="D241" s="30">
        <f t="shared" ca="1" si="27"/>
        <v>740.77957754330271</v>
      </c>
      <c r="E241" s="30">
        <f t="shared" si="24"/>
        <v>26.216288481251603</v>
      </c>
      <c r="F241" s="30">
        <f t="shared" ca="1" si="25"/>
        <v>766.99586602455429</v>
      </c>
      <c r="G241" s="30">
        <f t="shared" si="26"/>
        <v>7538.0483639002196</v>
      </c>
    </row>
    <row r="242" spans="1:7" ht="19.25" customHeight="1" x14ac:dyDescent="0.2">
      <c r="A242" s="9">
        <f t="shared" si="21"/>
        <v>231</v>
      </c>
      <c r="B242" s="10">
        <f t="shared" ca="1" si="22"/>
        <v>52189</v>
      </c>
      <c r="C242" s="20">
        <f t="shared" si="23"/>
        <v>3.7999999999999999E-2</v>
      </c>
      <c r="D242" s="30">
        <f t="shared" ca="1" si="27"/>
        <v>743.12537953885646</v>
      </c>
      <c r="E242" s="30">
        <f t="shared" si="24"/>
        <v>23.870486485697811</v>
      </c>
      <c r="F242" s="30">
        <f t="shared" ca="1" si="25"/>
        <v>766.99586602455429</v>
      </c>
      <c r="G242" s="30">
        <f t="shared" si="26"/>
        <v>6794.9229843613284</v>
      </c>
    </row>
    <row r="243" spans="1:7" ht="19.25" customHeight="1" x14ac:dyDescent="0.2">
      <c r="A243" s="9">
        <f t="shared" si="21"/>
        <v>232</v>
      </c>
      <c r="B243" s="10">
        <f t="shared" ca="1" si="22"/>
        <v>52219</v>
      </c>
      <c r="C243" s="20">
        <f t="shared" si="23"/>
        <v>3.7999999999999999E-2</v>
      </c>
      <c r="D243" s="30">
        <f t="shared" ca="1" si="27"/>
        <v>745.47860990739616</v>
      </c>
      <c r="E243" s="30">
        <f t="shared" si="24"/>
        <v>21.517256117158098</v>
      </c>
      <c r="F243" s="30">
        <f t="shared" ca="1" si="25"/>
        <v>766.99586602455429</v>
      </c>
      <c r="G243" s="30">
        <f t="shared" si="26"/>
        <v>6049.4443744538585</v>
      </c>
    </row>
    <row r="244" spans="1:7" ht="19.25" customHeight="1" x14ac:dyDescent="0.2">
      <c r="A244" s="9">
        <f t="shared" si="21"/>
        <v>233</v>
      </c>
      <c r="B244" s="10">
        <f t="shared" ca="1" si="22"/>
        <v>52250</v>
      </c>
      <c r="C244" s="20">
        <f t="shared" si="23"/>
        <v>3.7999999999999999E-2</v>
      </c>
      <c r="D244" s="30">
        <f t="shared" ca="1" si="27"/>
        <v>747.83929217210289</v>
      </c>
      <c r="E244" s="30">
        <f t="shared" si="24"/>
        <v>19.156573852451348</v>
      </c>
      <c r="F244" s="30">
        <f t="shared" ca="1" si="25"/>
        <v>766.99586602455429</v>
      </c>
      <c r="G244" s="30">
        <f t="shared" si="26"/>
        <v>5301.6050822816906</v>
      </c>
    </row>
    <row r="245" spans="1:7" ht="19.25" customHeight="1" x14ac:dyDescent="0.2">
      <c r="A245" s="9">
        <f t="shared" si="21"/>
        <v>234</v>
      </c>
      <c r="B245" s="10">
        <f t="shared" ca="1" si="22"/>
        <v>52281</v>
      </c>
      <c r="C245" s="20">
        <f t="shared" si="23"/>
        <v>3.7999999999999999E-2</v>
      </c>
      <c r="D245" s="30">
        <f t="shared" ca="1" si="27"/>
        <v>750.20744993064795</v>
      </c>
      <c r="E245" s="30">
        <f t="shared" si="24"/>
        <v>16.788416093906349</v>
      </c>
      <c r="F245" s="30">
        <f t="shared" ca="1" si="25"/>
        <v>766.99586602455429</v>
      </c>
      <c r="G245" s="30">
        <f t="shared" si="26"/>
        <v>4551.3976323510869</v>
      </c>
    </row>
    <row r="246" spans="1:7" ht="19.25" customHeight="1" x14ac:dyDescent="0.2">
      <c r="A246" s="9">
        <f t="shared" si="21"/>
        <v>235</v>
      </c>
      <c r="B246" s="10">
        <f t="shared" ca="1" si="22"/>
        <v>52309</v>
      </c>
      <c r="C246" s="20">
        <f t="shared" si="23"/>
        <v>3.7999999999999999E-2</v>
      </c>
      <c r="D246" s="30">
        <f t="shared" ca="1" si="27"/>
        <v>752.58310685542835</v>
      </c>
      <c r="E246" s="30">
        <f t="shared" si="24"/>
        <v>14.412759169125968</v>
      </c>
      <c r="F246" s="30">
        <f t="shared" ca="1" si="25"/>
        <v>766.99586602455429</v>
      </c>
      <c r="G246" s="30">
        <f t="shared" si="26"/>
        <v>3798.8145254955743</v>
      </c>
    </row>
    <row r="247" spans="1:7" ht="19.25" customHeight="1" x14ac:dyDescent="0.2">
      <c r="A247" s="9">
        <f t="shared" si="21"/>
        <v>236</v>
      </c>
      <c r="B247" s="10">
        <f t="shared" ca="1" si="22"/>
        <v>52340</v>
      </c>
      <c r="C247" s="20">
        <f t="shared" si="23"/>
        <v>3.7999999999999999E-2</v>
      </c>
      <c r="D247" s="30">
        <f t="shared" ca="1" si="27"/>
        <v>754.9662866938038</v>
      </c>
      <c r="E247" s="30">
        <f t="shared" si="24"/>
        <v>12.029579330750444</v>
      </c>
      <c r="F247" s="30">
        <f t="shared" ca="1" si="25"/>
        <v>766.99586602455429</v>
      </c>
      <c r="G247" s="30">
        <f t="shared" si="26"/>
        <v>3043.8482388018165</v>
      </c>
    </row>
    <row r="248" spans="1:7" ht="19.25" customHeight="1" x14ac:dyDescent="0.2">
      <c r="A248" s="9">
        <f t="shared" si="21"/>
        <v>237</v>
      </c>
      <c r="B248" s="10">
        <f t="shared" ca="1" si="22"/>
        <v>52370</v>
      </c>
      <c r="C248" s="20">
        <f t="shared" si="23"/>
        <v>3.7999999999999999E-2</v>
      </c>
      <c r="D248" s="30">
        <f t="shared" ca="1" si="27"/>
        <v>757.35701326833419</v>
      </c>
      <c r="E248" s="30">
        <f t="shared" si="24"/>
        <v>9.6388527562200661</v>
      </c>
      <c r="F248" s="30">
        <f t="shared" ca="1" si="25"/>
        <v>766.99586602455429</v>
      </c>
      <c r="G248" s="30">
        <f t="shared" si="26"/>
        <v>2286.4912255334202</v>
      </c>
    </row>
    <row r="249" spans="1:7" ht="19.25" customHeight="1" x14ac:dyDescent="0.2">
      <c r="A249" s="9">
        <f t="shared" si="21"/>
        <v>238</v>
      </c>
      <c r="B249" s="10">
        <f t="shared" ca="1" si="22"/>
        <v>52401</v>
      </c>
      <c r="C249" s="20">
        <f t="shared" si="23"/>
        <v>3.7999999999999999E-2</v>
      </c>
      <c r="D249" s="30">
        <f t="shared" ca="1" si="27"/>
        <v>759.75531047701725</v>
      </c>
      <c r="E249" s="30">
        <f t="shared" si="24"/>
        <v>7.2405555475370083</v>
      </c>
      <c r="F249" s="30">
        <f t="shared" ca="1" si="25"/>
        <v>766.99586602455429</v>
      </c>
      <c r="G249" s="30">
        <f t="shared" si="26"/>
        <v>1526.7359150563716</v>
      </c>
    </row>
    <row r="250" spans="1:7" ht="19.25" customHeight="1" x14ac:dyDescent="0.2">
      <c r="A250" s="9">
        <f t="shared" si="21"/>
        <v>239</v>
      </c>
      <c r="B250" s="10">
        <f t="shared" ca="1" si="22"/>
        <v>52431</v>
      </c>
      <c r="C250" s="20">
        <f t="shared" si="23"/>
        <v>3.7999999999999999E-2</v>
      </c>
      <c r="D250" s="30">
        <f t="shared" ca="1" si="27"/>
        <v>762.16120229352782</v>
      </c>
      <c r="E250" s="30">
        <f t="shared" si="24"/>
        <v>4.8346637310264535</v>
      </c>
      <c r="F250" s="30">
        <f t="shared" ca="1" si="25"/>
        <v>766.99586602455429</v>
      </c>
      <c r="G250" s="30">
        <f t="shared" si="26"/>
        <v>764.57471276278375</v>
      </c>
    </row>
    <row r="251" spans="1:7" ht="19.25" customHeight="1" x14ac:dyDescent="0.2">
      <c r="A251" s="9">
        <f t="shared" si="21"/>
        <v>240</v>
      </c>
      <c r="B251" s="10">
        <f t="shared" ca="1" si="22"/>
        <v>52462</v>
      </c>
      <c r="C251" s="20">
        <f t="shared" si="23"/>
        <v>3.7999999999999999E-2</v>
      </c>
      <c r="D251" s="30">
        <f t="shared" ca="1" si="27"/>
        <v>764.5747127674573</v>
      </c>
      <c r="E251" s="30">
        <f t="shared" si="24"/>
        <v>2.4211532570969481</v>
      </c>
      <c r="F251" s="30">
        <f t="shared" ca="1" si="25"/>
        <v>766.99586602455429</v>
      </c>
      <c r="G251" s="30">
        <f t="shared" si="26"/>
        <v>-4.71482053399086E-9</v>
      </c>
    </row>
    <row r="252" spans="1:7" ht="19.25" customHeight="1" x14ac:dyDescent="0.2">
      <c r="A252" s="9" t="str">
        <f t="shared" si="21"/>
        <v/>
      </c>
      <c r="B252" s="10" t="str">
        <f t="shared" si="22"/>
        <v/>
      </c>
      <c r="C252" s="11" t="str">
        <f t="shared" si="23"/>
        <v/>
      </c>
      <c r="D252" s="30" t="str">
        <f t="shared" si="27"/>
        <v/>
      </c>
      <c r="E252" s="30" t="str">
        <f t="shared" si="24"/>
        <v/>
      </c>
      <c r="F252" s="30" t="str">
        <f t="shared" si="25"/>
        <v/>
      </c>
      <c r="G252" s="30" t="str">
        <f t="shared" si="26"/>
        <v/>
      </c>
    </row>
    <row r="253" spans="1:7" ht="19.25" customHeight="1" x14ac:dyDescent="0.2">
      <c r="A253" s="9" t="str">
        <f t="shared" si="21"/>
        <v/>
      </c>
      <c r="B253" s="10" t="str">
        <f t="shared" si="22"/>
        <v/>
      </c>
      <c r="C253" s="11" t="str">
        <f t="shared" si="23"/>
        <v/>
      </c>
      <c r="D253" s="30" t="str">
        <f t="shared" si="27"/>
        <v/>
      </c>
      <c r="E253" s="30" t="str">
        <f t="shared" si="24"/>
        <v/>
      </c>
      <c r="F253" s="30" t="str">
        <f t="shared" si="25"/>
        <v/>
      </c>
      <c r="G253" s="30" t="str">
        <f t="shared" si="26"/>
        <v/>
      </c>
    </row>
    <row r="254" spans="1:7" ht="19.25" customHeight="1" x14ac:dyDescent="0.2">
      <c r="A254" s="9" t="str">
        <f t="shared" si="21"/>
        <v/>
      </c>
      <c r="B254" s="10" t="str">
        <f t="shared" si="22"/>
        <v/>
      </c>
      <c r="C254" s="11" t="str">
        <f t="shared" si="23"/>
        <v/>
      </c>
      <c r="D254" s="30" t="str">
        <f t="shared" si="27"/>
        <v/>
      </c>
      <c r="E254" s="30" t="str">
        <f t="shared" si="24"/>
        <v/>
      </c>
      <c r="F254" s="30" t="str">
        <f t="shared" si="25"/>
        <v/>
      </c>
      <c r="G254" s="30" t="str">
        <f t="shared" si="26"/>
        <v/>
      </c>
    </row>
    <row r="255" spans="1:7" ht="19.25" customHeight="1" x14ac:dyDescent="0.2">
      <c r="A255" s="9" t="str">
        <f t="shared" si="21"/>
        <v/>
      </c>
      <c r="B255" s="10" t="str">
        <f t="shared" si="22"/>
        <v/>
      </c>
      <c r="C255" s="11" t="str">
        <f t="shared" si="23"/>
        <v/>
      </c>
      <c r="D255" s="30" t="str">
        <f t="shared" si="27"/>
        <v/>
      </c>
      <c r="E255" s="30" t="str">
        <f t="shared" si="24"/>
        <v/>
      </c>
      <c r="F255" s="30" t="str">
        <f t="shared" si="25"/>
        <v/>
      </c>
      <c r="G255" s="30" t="str">
        <f t="shared" si="26"/>
        <v/>
      </c>
    </row>
    <row r="256" spans="1:7" ht="19.25" customHeight="1" x14ac:dyDescent="0.2">
      <c r="A256" s="9" t="str">
        <f t="shared" si="21"/>
        <v/>
      </c>
      <c r="B256" s="10" t="str">
        <f t="shared" si="22"/>
        <v/>
      </c>
      <c r="C256" s="11" t="str">
        <f t="shared" si="23"/>
        <v/>
      </c>
      <c r="D256" s="30" t="str">
        <f t="shared" si="27"/>
        <v/>
      </c>
      <c r="E256" s="30" t="str">
        <f t="shared" si="24"/>
        <v/>
      </c>
      <c r="F256" s="30" t="str">
        <f t="shared" si="25"/>
        <v/>
      </c>
      <c r="G256" s="30" t="str">
        <f t="shared" si="26"/>
        <v/>
      </c>
    </row>
    <row r="257" spans="1:7" ht="19.25" customHeight="1" x14ac:dyDescent="0.2">
      <c r="A257" s="9" t="str">
        <f t="shared" si="21"/>
        <v/>
      </c>
      <c r="B257" s="10" t="str">
        <f t="shared" si="22"/>
        <v/>
      </c>
      <c r="C257" s="11" t="str">
        <f t="shared" si="23"/>
        <v/>
      </c>
      <c r="D257" s="30" t="str">
        <f t="shared" si="27"/>
        <v/>
      </c>
      <c r="E257" s="30" t="str">
        <f t="shared" si="24"/>
        <v/>
      </c>
      <c r="F257" s="30" t="str">
        <f t="shared" si="25"/>
        <v/>
      </c>
      <c r="G257" s="30" t="str">
        <f t="shared" si="26"/>
        <v/>
      </c>
    </row>
    <row r="258" spans="1:7" ht="19.25" customHeight="1" x14ac:dyDescent="0.2">
      <c r="A258" s="9" t="str">
        <f t="shared" si="21"/>
        <v/>
      </c>
      <c r="B258" s="10" t="str">
        <f t="shared" si="22"/>
        <v/>
      </c>
      <c r="C258" s="11" t="str">
        <f t="shared" si="23"/>
        <v/>
      </c>
      <c r="D258" s="30" t="str">
        <f t="shared" si="27"/>
        <v/>
      </c>
      <c r="E258" s="30" t="str">
        <f t="shared" si="24"/>
        <v/>
      </c>
      <c r="F258" s="30" t="str">
        <f t="shared" si="25"/>
        <v/>
      </c>
      <c r="G258" s="30" t="str">
        <f t="shared" si="26"/>
        <v/>
      </c>
    </row>
    <row r="259" spans="1:7" ht="19.25" customHeight="1" x14ac:dyDescent="0.2">
      <c r="A259" s="9" t="str">
        <f t="shared" si="21"/>
        <v/>
      </c>
      <c r="B259" s="10" t="str">
        <f t="shared" si="22"/>
        <v/>
      </c>
      <c r="C259" s="11" t="str">
        <f t="shared" si="23"/>
        <v/>
      </c>
      <c r="D259" s="30" t="str">
        <f t="shared" si="27"/>
        <v/>
      </c>
      <c r="E259" s="30" t="str">
        <f t="shared" si="24"/>
        <v/>
      </c>
      <c r="F259" s="30" t="str">
        <f t="shared" si="25"/>
        <v/>
      </c>
      <c r="G259" s="30" t="str">
        <f t="shared" si="26"/>
        <v/>
      </c>
    </row>
    <row r="260" spans="1:7" ht="19.25" customHeight="1" x14ac:dyDescent="0.2">
      <c r="A260" s="9" t="str">
        <f t="shared" si="21"/>
        <v/>
      </c>
      <c r="B260" s="10" t="str">
        <f t="shared" si="22"/>
        <v/>
      </c>
      <c r="C260" s="11" t="str">
        <f t="shared" si="23"/>
        <v/>
      </c>
      <c r="D260" s="30" t="str">
        <f t="shared" si="27"/>
        <v/>
      </c>
      <c r="E260" s="30" t="str">
        <f t="shared" si="24"/>
        <v/>
      </c>
      <c r="F260" s="30" t="str">
        <f t="shared" si="25"/>
        <v/>
      </c>
      <c r="G260" s="30" t="str">
        <f t="shared" si="26"/>
        <v/>
      </c>
    </row>
    <row r="261" spans="1:7" ht="19.25" customHeight="1" x14ac:dyDescent="0.2">
      <c r="A261" s="9" t="str">
        <f t="shared" si="21"/>
        <v/>
      </c>
      <c r="B261" s="10" t="str">
        <f t="shared" si="22"/>
        <v/>
      </c>
      <c r="C261" s="11" t="str">
        <f t="shared" si="23"/>
        <v/>
      </c>
      <c r="D261" s="30" t="str">
        <f t="shared" si="27"/>
        <v/>
      </c>
      <c r="E261" s="30" t="str">
        <f t="shared" si="24"/>
        <v/>
      </c>
      <c r="F261" s="30" t="str">
        <f t="shared" si="25"/>
        <v/>
      </c>
      <c r="G261" s="30" t="str">
        <f t="shared" si="26"/>
        <v/>
      </c>
    </row>
    <row r="262" spans="1:7" ht="19.25" customHeight="1" x14ac:dyDescent="0.2">
      <c r="A262" s="9" t="str">
        <f t="shared" si="21"/>
        <v/>
      </c>
      <c r="B262" s="10" t="str">
        <f t="shared" si="22"/>
        <v/>
      </c>
      <c r="C262" s="11" t="str">
        <f t="shared" si="23"/>
        <v/>
      </c>
      <c r="D262" s="30" t="str">
        <f t="shared" si="27"/>
        <v/>
      </c>
      <c r="E262" s="30" t="str">
        <f t="shared" si="24"/>
        <v/>
      </c>
      <c r="F262" s="30" t="str">
        <f t="shared" si="25"/>
        <v/>
      </c>
      <c r="G262" s="30" t="str">
        <f t="shared" si="26"/>
        <v/>
      </c>
    </row>
    <row r="263" spans="1:7" ht="19.25" customHeight="1" x14ac:dyDescent="0.2">
      <c r="A263" s="9" t="str">
        <f t="shared" si="21"/>
        <v/>
      </c>
      <c r="B263" s="10" t="str">
        <f t="shared" si="22"/>
        <v/>
      </c>
      <c r="C263" s="11" t="str">
        <f t="shared" si="23"/>
        <v/>
      </c>
      <c r="D263" s="30" t="str">
        <f t="shared" si="27"/>
        <v/>
      </c>
      <c r="E263" s="30" t="str">
        <f t="shared" si="24"/>
        <v/>
      </c>
      <c r="F263" s="30" t="str">
        <f t="shared" si="25"/>
        <v/>
      </c>
      <c r="G263" s="30" t="str">
        <f t="shared" si="26"/>
        <v/>
      </c>
    </row>
    <row r="264" spans="1:7" ht="19.25" customHeight="1" x14ac:dyDescent="0.2">
      <c r="A264" s="9" t="str">
        <f t="shared" si="21"/>
        <v/>
      </c>
      <c r="B264" s="10" t="str">
        <f t="shared" si="22"/>
        <v/>
      </c>
      <c r="C264" s="11" t="str">
        <f t="shared" si="23"/>
        <v/>
      </c>
      <c r="D264" s="30" t="str">
        <f t="shared" si="27"/>
        <v/>
      </c>
      <c r="E264" s="30" t="str">
        <f t="shared" si="24"/>
        <v/>
      </c>
      <c r="F264" s="30" t="str">
        <f t="shared" si="25"/>
        <v/>
      </c>
      <c r="G264" s="30" t="str">
        <f t="shared" si="26"/>
        <v/>
      </c>
    </row>
    <row r="265" spans="1:7" ht="19.25" customHeight="1" x14ac:dyDescent="0.2">
      <c r="A265" s="9" t="str">
        <f t="shared" si="21"/>
        <v/>
      </c>
      <c r="B265" s="10" t="str">
        <f t="shared" si="22"/>
        <v/>
      </c>
      <c r="C265" s="11" t="str">
        <f t="shared" si="23"/>
        <v/>
      </c>
      <c r="D265" s="30" t="str">
        <f t="shared" si="27"/>
        <v/>
      </c>
      <c r="E265" s="30" t="str">
        <f t="shared" si="24"/>
        <v/>
      </c>
      <c r="F265" s="30" t="str">
        <f t="shared" si="25"/>
        <v/>
      </c>
      <c r="G265" s="30" t="str">
        <f t="shared" si="26"/>
        <v/>
      </c>
    </row>
    <row r="266" spans="1:7" ht="19.25" customHeight="1" x14ac:dyDescent="0.2">
      <c r="A266" s="9" t="str">
        <f t="shared" si="21"/>
        <v/>
      </c>
      <c r="B266" s="10" t="str">
        <f t="shared" si="22"/>
        <v/>
      </c>
      <c r="C266" s="11" t="str">
        <f t="shared" si="23"/>
        <v/>
      </c>
      <c r="D266" s="30" t="str">
        <f t="shared" si="27"/>
        <v/>
      </c>
      <c r="E266" s="30" t="str">
        <f t="shared" si="24"/>
        <v/>
      </c>
      <c r="F266" s="30" t="str">
        <f t="shared" si="25"/>
        <v/>
      </c>
      <c r="G266" s="30" t="str">
        <f t="shared" si="26"/>
        <v/>
      </c>
    </row>
    <row r="267" spans="1:7" ht="19.25" customHeight="1" x14ac:dyDescent="0.2">
      <c r="A267" s="9" t="str">
        <f t="shared" si="21"/>
        <v/>
      </c>
      <c r="B267" s="10" t="str">
        <f t="shared" si="22"/>
        <v/>
      </c>
      <c r="C267" s="11" t="str">
        <f t="shared" si="23"/>
        <v/>
      </c>
      <c r="D267" s="30" t="str">
        <f t="shared" si="27"/>
        <v/>
      </c>
      <c r="E267" s="30" t="str">
        <f t="shared" si="24"/>
        <v/>
      </c>
      <c r="F267" s="30" t="str">
        <f t="shared" si="25"/>
        <v/>
      </c>
      <c r="G267" s="30" t="str">
        <f t="shared" si="26"/>
        <v/>
      </c>
    </row>
    <row r="268" spans="1:7" ht="19.25" customHeight="1" x14ac:dyDescent="0.2">
      <c r="A268" s="9" t="str">
        <f t="shared" ref="A268:A311" si="28">IFERROR(IF(INDEX(A266:A268,1)=A$11,1,IF($A$9&gt;=A267+1,A267+1,"")),"")</f>
        <v/>
      </c>
      <c r="B268" s="10" t="str">
        <f t="shared" ref="B268:B311" si="29">IF(A268="","",EDATE($B$9,A268))</f>
        <v/>
      </c>
      <c r="C268" s="11" t="str">
        <f t="shared" ref="C268:C311" si="30">IF(A268="","",$C$9)</f>
        <v/>
      </c>
      <c r="D268" s="30" t="str">
        <f t="shared" si="27"/>
        <v/>
      </c>
      <c r="E268" s="30" t="str">
        <f t="shared" ref="E268:E311" si="31">IFERROR(-IPMT($C$9/12,A268,$A$9,$D$9),"")</f>
        <v/>
      </c>
      <c r="F268" s="30" t="str">
        <f t="shared" ref="F268:F311" si="32">IF(B268="","",$F$9)</f>
        <v/>
      </c>
      <c r="G268" s="30" t="str">
        <f t="shared" ref="G268:G311" si="33">IFERROR(-FV($C$9/12,A268,-$F$9,$D$9),"")</f>
        <v/>
      </c>
    </row>
    <row r="269" spans="1:7" ht="19.25" customHeight="1" x14ac:dyDescent="0.2">
      <c r="A269" s="9" t="str">
        <f t="shared" si="28"/>
        <v/>
      </c>
      <c r="B269" s="10" t="str">
        <f t="shared" si="29"/>
        <v/>
      </c>
      <c r="C269" s="11" t="str">
        <f t="shared" si="30"/>
        <v/>
      </c>
      <c r="D269" s="30" t="str">
        <f t="shared" ref="D269:D311" si="34">IFERROR(F269-E269,"")</f>
        <v/>
      </c>
      <c r="E269" s="30" t="str">
        <f t="shared" si="31"/>
        <v/>
      </c>
      <c r="F269" s="30" t="str">
        <f t="shared" si="32"/>
        <v/>
      </c>
      <c r="G269" s="30" t="str">
        <f t="shared" si="33"/>
        <v/>
      </c>
    </row>
    <row r="270" spans="1:7" ht="19.25" customHeight="1" x14ac:dyDescent="0.2">
      <c r="A270" s="9" t="str">
        <f t="shared" si="28"/>
        <v/>
      </c>
      <c r="B270" s="10" t="str">
        <f t="shared" si="29"/>
        <v/>
      </c>
      <c r="C270" s="11" t="str">
        <f t="shared" si="30"/>
        <v/>
      </c>
      <c r="D270" s="30" t="str">
        <f t="shared" si="34"/>
        <v/>
      </c>
      <c r="E270" s="30" t="str">
        <f t="shared" si="31"/>
        <v/>
      </c>
      <c r="F270" s="30" t="str">
        <f t="shared" si="32"/>
        <v/>
      </c>
      <c r="G270" s="30" t="str">
        <f t="shared" si="33"/>
        <v/>
      </c>
    </row>
    <row r="271" spans="1:7" ht="19.25" customHeight="1" x14ac:dyDescent="0.2">
      <c r="A271" s="9" t="str">
        <f t="shared" si="28"/>
        <v/>
      </c>
      <c r="B271" s="10" t="str">
        <f t="shared" si="29"/>
        <v/>
      </c>
      <c r="C271" s="11" t="str">
        <f t="shared" si="30"/>
        <v/>
      </c>
      <c r="D271" s="30" t="str">
        <f t="shared" si="34"/>
        <v/>
      </c>
      <c r="E271" s="30" t="str">
        <f t="shared" si="31"/>
        <v/>
      </c>
      <c r="F271" s="30" t="str">
        <f t="shared" si="32"/>
        <v/>
      </c>
      <c r="G271" s="30" t="str">
        <f t="shared" si="33"/>
        <v/>
      </c>
    </row>
    <row r="272" spans="1:7" ht="19.25" customHeight="1" x14ac:dyDescent="0.2">
      <c r="A272" s="9" t="str">
        <f t="shared" si="28"/>
        <v/>
      </c>
      <c r="B272" s="10" t="str">
        <f t="shared" si="29"/>
        <v/>
      </c>
      <c r="C272" s="11" t="str">
        <f t="shared" si="30"/>
        <v/>
      </c>
      <c r="D272" s="30" t="str">
        <f t="shared" si="34"/>
        <v/>
      </c>
      <c r="E272" s="30" t="str">
        <f t="shared" si="31"/>
        <v/>
      </c>
      <c r="F272" s="30" t="str">
        <f t="shared" si="32"/>
        <v/>
      </c>
      <c r="G272" s="30" t="str">
        <f t="shared" si="33"/>
        <v/>
      </c>
    </row>
    <row r="273" spans="1:7" ht="19.25" customHeight="1" x14ac:dyDescent="0.2">
      <c r="A273" s="9" t="str">
        <f t="shared" si="28"/>
        <v/>
      </c>
      <c r="B273" s="10" t="str">
        <f t="shared" si="29"/>
        <v/>
      </c>
      <c r="C273" s="11" t="str">
        <f t="shared" si="30"/>
        <v/>
      </c>
      <c r="D273" s="30" t="str">
        <f t="shared" si="34"/>
        <v/>
      </c>
      <c r="E273" s="30" t="str">
        <f t="shared" si="31"/>
        <v/>
      </c>
      <c r="F273" s="30" t="str">
        <f t="shared" si="32"/>
        <v/>
      </c>
      <c r="G273" s="30" t="str">
        <f t="shared" si="33"/>
        <v/>
      </c>
    </row>
    <row r="274" spans="1:7" ht="19.25" customHeight="1" x14ac:dyDescent="0.2">
      <c r="A274" s="9" t="str">
        <f t="shared" si="28"/>
        <v/>
      </c>
      <c r="B274" s="10" t="str">
        <f t="shared" si="29"/>
        <v/>
      </c>
      <c r="C274" s="11" t="str">
        <f t="shared" si="30"/>
        <v/>
      </c>
      <c r="D274" s="30" t="str">
        <f t="shared" si="34"/>
        <v/>
      </c>
      <c r="E274" s="30" t="str">
        <f t="shared" si="31"/>
        <v/>
      </c>
      <c r="F274" s="30" t="str">
        <f t="shared" si="32"/>
        <v/>
      </c>
      <c r="G274" s="30" t="str">
        <f t="shared" si="33"/>
        <v/>
      </c>
    </row>
    <row r="275" spans="1:7" ht="19.25" customHeight="1" x14ac:dyDescent="0.2">
      <c r="A275" s="9" t="str">
        <f t="shared" si="28"/>
        <v/>
      </c>
      <c r="B275" s="10" t="str">
        <f t="shared" si="29"/>
        <v/>
      </c>
      <c r="C275" s="11" t="str">
        <f t="shared" si="30"/>
        <v/>
      </c>
      <c r="D275" s="30" t="str">
        <f t="shared" si="34"/>
        <v/>
      </c>
      <c r="E275" s="30" t="str">
        <f t="shared" si="31"/>
        <v/>
      </c>
      <c r="F275" s="30" t="str">
        <f t="shared" si="32"/>
        <v/>
      </c>
      <c r="G275" s="30" t="str">
        <f t="shared" si="33"/>
        <v/>
      </c>
    </row>
    <row r="276" spans="1:7" ht="19.25" customHeight="1" x14ac:dyDescent="0.2">
      <c r="A276" s="9" t="str">
        <f t="shared" si="28"/>
        <v/>
      </c>
      <c r="B276" s="10" t="str">
        <f t="shared" si="29"/>
        <v/>
      </c>
      <c r="C276" s="11" t="str">
        <f t="shared" si="30"/>
        <v/>
      </c>
      <c r="D276" s="30" t="str">
        <f t="shared" si="34"/>
        <v/>
      </c>
      <c r="E276" s="30" t="str">
        <f t="shared" si="31"/>
        <v/>
      </c>
      <c r="F276" s="30" t="str">
        <f t="shared" si="32"/>
        <v/>
      </c>
      <c r="G276" s="30" t="str">
        <f t="shared" si="33"/>
        <v/>
      </c>
    </row>
    <row r="277" spans="1:7" ht="19.25" customHeight="1" x14ac:dyDescent="0.2">
      <c r="A277" s="9" t="str">
        <f t="shared" si="28"/>
        <v/>
      </c>
      <c r="B277" s="10" t="str">
        <f t="shared" si="29"/>
        <v/>
      </c>
      <c r="C277" s="11" t="str">
        <f t="shared" si="30"/>
        <v/>
      </c>
      <c r="D277" s="30" t="str">
        <f t="shared" si="34"/>
        <v/>
      </c>
      <c r="E277" s="30" t="str">
        <f t="shared" si="31"/>
        <v/>
      </c>
      <c r="F277" s="30" t="str">
        <f t="shared" si="32"/>
        <v/>
      </c>
      <c r="G277" s="30" t="str">
        <f t="shared" si="33"/>
        <v/>
      </c>
    </row>
    <row r="278" spans="1:7" ht="19.25" customHeight="1" x14ac:dyDescent="0.2">
      <c r="A278" s="9" t="str">
        <f t="shared" si="28"/>
        <v/>
      </c>
      <c r="B278" s="10" t="str">
        <f t="shared" si="29"/>
        <v/>
      </c>
      <c r="C278" s="11" t="str">
        <f t="shared" si="30"/>
        <v/>
      </c>
      <c r="D278" s="30" t="str">
        <f t="shared" si="34"/>
        <v/>
      </c>
      <c r="E278" s="30" t="str">
        <f t="shared" si="31"/>
        <v/>
      </c>
      <c r="F278" s="30" t="str">
        <f t="shared" si="32"/>
        <v/>
      </c>
      <c r="G278" s="30" t="str">
        <f t="shared" si="33"/>
        <v/>
      </c>
    </row>
    <row r="279" spans="1:7" ht="19.25" customHeight="1" x14ac:dyDescent="0.2">
      <c r="A279" s="9" t="str">
        <f t="shared" si="28"/>
        <v/>
      </c>
      <c r="B279" s="10" t="str">
        <f t="shared" si="29"/>
        <v/>
      </c>
      <c r="C279" s="11" t="str">
        <f t="shared" si="30"/>
        <v/>
      </c>
      <c r="D279" s="30" t="str">
        <f t="shared" si="34"/>
        <v/>
      </c>
      <c r="E279" s="30" t="str">
        <f t="shared" si="31"/>
        <v/>
      </c>
      <c r="F279" s="30" t="str">
        <f t="shared" si="32"/>
        <v/>
      </c>
      <c r="G279" s="30" t="str">
        <f t="shared" si="33"/>
        <v/>
      </c>
    </row>
    <row r="280" spans="1:7" ht="19.25" customHeight="1" x14ac:dyDescent="0.2">
      <c r="A280" s="9" t="str">
        <f t="shared" si="28"/>
        <v/>
      </c>
      <c r="B280" s="10" t="str">
        <f t="shared" si="29"/>
        <v/>
      </c>
      <c r="C280" s="11" t="str">
        <f t="shared" si="30"/>
        <v/>
      </c>
      <c r="D280" s="30" t="str">
        <f t="shared" si="34"/>
        <v/>
      </c>
      <c r="E280" s="30" t="str">
        <f t="shared" si="31"/>
        <v/>
      </c>
      <c r="F280" s="30" t="str">
        <f t="shared" si="32"/>
        <v/>
      </c>
      <c r="G280" s="30" t="str">
        <f t="shared" si="33"/>
        <v/>
      </c>
    </row>
    <row r="281" spans="1:7" ht="19.25" customHeight="1" x14ac:dyDescent="0.2">
      <c r="A281" s="9" t="str">
        <f t="shared" si="28"/>
        <v/>
      </c>
      <c r="B281" s="10" t="str">
        <f t="shared" si="29"/>
        <v/>
      </c>
      <c r="C281" s="11" t="str">
        <f t="shared" si="30"/>
        <v/>
      </c>
      <c r="D281" s="30" t="str">
        <f t="shared" si="34"/>
        <v/>
      </c>
      <c r="E281" s="30" t="str">
        <f t="shared" si="31"/>
        <v/>
      </c>
      <c r="F281" s="30" t="str">
        <f t="shared" si="32"/>
        <v/>
      </c>
      <c r="G281" s="30" t="str">
        <f t="shared" si="33"/>
        <v/>
      </c>
    </row>
    <row r="282" spans="1:7" ht="19.25" customHeight="1" x14ac:dyDescent="0.2">
      <c r="A282" s="9" t="str">
        <f t="shared" si="28"/>
        <v/>
      </c>
      <c r="B282" s="10" t="str">
        <f t="shared" si="29"/>
        <v/>
      </c>
      <c r="C282" s="11" t="str">
        <f t="shared" si="30"/>
        <v/>
      </c>
      <c r="D282" s="30" t="str">
        <f t="shared" si="34"/>
        <v/>
      </c>
      <c r="E282" s="30" t="str">
        <f t="shared" si="31"/>
        <v/>
      </c>
      <c r="F282" s="30" t="str">
        <f t="shared" si="32"/>
        <v/>
      </c>
      <c r="G282" s="30" t="str">
        <f t="shared" si="33"/>
        <v/>
      </c>
    </row>
    <row r="283" spans="1:7" ht="19.25" customHeight="1" x14ac:dyDescent="0.2">
      <c r="A283" s="9" t="str">
        <f t="shared" si="28"/>
        <v/>
      </c>
      <c r="B283" s="10" t="str">
        <f t="shared" si="29"/>
        <v/>
      </c>
      <c r="C283" s="11" t="str">
        <f t="shared" si="30"/>
        <v/>
      </c>
      <c r="D283" s="30" t="str">
        <f t="shared" si="34"/>
        <v/>
      </c>
      <c r="E283" s="30" t="str">
        <f t="shared" si="31"/>
        <v/>
      </c>
      <c r="F283" s="30" t="str">
        <f t="shared" si="32"/>
        <v/>
      </c>
      <c r="G283" s="30" t="str">
        <f t="shared" si="33"/>
        <v/>
      </c>
    </row>
    <row r="284" spans="1:7" ht="19.25" customHeight="1" x14ac:dyDescent="0.2">
      <c r="A284" s="9" t="str">
        <f t="shared" si="28"/>
        <v/>
      </c>
      <c r="B284" s="10" t="str">
        <f t="shared" si="29"/>
        <v/>
      </c>
      <c r="C284" s="11" t="str">
        <f t="shared" si="30"/>
        <v/>
      </c>
      <c r="D284" s="30" t="str">
        <f t="shared" si="34"/>
        <v/>
      </c>
      <c r="E284" s="30" t="str">
        <f t="shared" si="31"/>
        <v/>
      </c>
      <c r="F284" s="30" t="str">
        <f t="shared" si="32"/>
        <v/>
      </c>
      <c r="G284" s="30" t="str">
        <f t="shared" si="33"/>
        <v/>
      </c>
    </row>
    <row r="285" spans="1:7" ht="19.25" customHeight="1" x14ac:dyDescent="0.2">
      <c r="A285" s="9" t="str">
        <f t="shared" si="28"/>
        <v/>
      </c>
      <c r="B285" s="10" t="str">
        <f t="shared" si="29"/>
        <v/>
      </c>
      <c r="C285" s="11" t="str">
        <f t="shared" si="30"/>
        <v/>
      </c>
      <c r="D285" s="30" t="str">
        <f t="shared" si="34"/>
        <v/>
      </c>
      <c r="E285" s="30" t="str">
        <f t="shared" si="31"/>
        <v/>
      </c>
      <c r="F285" s="30" t="str">
        <f t="shared" si="32"/>
        <v/>
      </c>
      <c r="G285" s="30" t="str">
        <f t="shared" si="33"/>
        <v/>
      </c>
    </row>
    <row r="286" spans="1:7" ht="19.25" customHeight="1" x14ac:dyDescent="0.2">
      <c r="A286" s="9" t="str">
        <f t="shared" si="28"/>
        <v/>
      </c>
      <c r="B286" s="10" t="str">
        <f t="shared" si="29"/>
        <v/>
      </c>
      <c r="C286" s="11" t="str">
        <f t="shared" si="30"/>
        <v/>
      </c>
      <c r="D286" s="30" t="str">
        <f t="shared" si="34"/>
        <v/>
      </c>
      <c r="E286" s="30" t="str">
        <f t="shared" si="31"/>
        <v/>
      </c>
      <c r="F286" s="30" t="str">
        <f t="shared" si="32"/>
        <v/>
      </c>
      <c r="G286" s="30" t="str">
        <f t="shared" si="33"/>
        <v/>
      </c>
    </row>
    <row r="287" spans="1:7" ht="19.25" customHeight="1" x14ac:dyDescent="0.2">
      <c r="A287" s="9" t="str">
        <f t="shared" si="28"/>
        <v/>
      </c>
      <c r="B287" s="10" t="str">
        <f t="shared" si="29"/>
        <v/>
      </c>
      <c r="C287" s="11" t="str">
        <f t="shared" si="30"/>
        <v/>
      </c>
      <c r="D287" s="30" t="str">
        <f t="shared" si="34"/>
        <v/>
      </c>
      <c r="E287" s="30" t="str">
        <f t="shared" si="31"/>
        <v/>
      </c>
      <c r="F287" s="30" t="str">
        <f t="shared" si="32"/>
        <v/>
      </c>
      <c r="G287" s="30" t="str">
        <f t="shared" si="33"/>
        <v/>
      </c>
    </row>
    <row r="288" spans="1:7" ht="19.25" customHeight="1" x14ac:dyDescent="0.2">
      <c r="A288" s="9" t="str">
        <f t="shared" si="28"/>
        <v/>
      </c>
      <c r="B288" s="10" t="str">
        <f t="shared" si="29"/>
        <v/>
      </c>
      <c r="C288" s="11" t="str">
        <f t="shared" si="30"/>
        <v/>
      </c>
      <c r="D288" s="30" t="str">
        <f t="shared" si="34"/>
        <v/>
      </c>
      <c r="E288" s="30" t="str">
        <f t="shared" si="31"/>
        <v/>
      </c>
      <c r="F288" s="30" t="str">
        <f t="shared" si="32"/>
        <v/>
      </c>
      <c r="G288" s="30" t="str">
        <f t="shared" si="33"/>
        <v/>
      </c>
    </row>
    <row r="289" spans="1:7" ht="19.25" customHeight="1" x14ac:dyDescent="0.2">
      <c r="A289" s="9" t="str">
        <f t="shared" si="28"/>
        <v/>
      </c>
      <c r="B289" s="10" t="str">
        <f t="shared" si="29"/>
        <v/>
      </c>
      <c r="C289" s="11" t="str">
        <f t="shared" si="30"/>
        <v/>
      </c>
      <c r="D289" s="30" t="str">
        <f t="shared" si="34"/>
        <v/>
      </c>
      <c r="E289" s="30" t="str">
        <f t="shared" si="31"/>
        <v/>
      </c>
      <c r="F289" s="30" t="str">
        <f t="shared" si="32"/>
        <v/>
      </c>
      <c r="G289" s="30" t="str">
        <f t="shared" si="33"/>
        <v/>
      </c>
    </row>
    <row r="290" spans="1:7" ht="19.25" customHeight="1" x14ac:dyDescent="0.2">
      <c r="A290" s="9" t="str">
        <f t="shared" si="28"/>
        <v/>
      </c>
      <c r="B290" s="10" t="str">
        <f t="shared" si="29"/>
        <v/>
      </c>
      <c r="C290" s="11" t="str">
        <f t="shared" si="30"/>
        <v/>
      </c>
      <c r="D290" s="30" t="str">
        <f t="shared" si="34"/>
        <v/>
      </c>
      <c r="E290" s="30" t="str">
        <f t="shared" si="31"/>
        <v/>
      </c>
      <c r="F290" s="30" t="str">
        <f t="shared" si="32"/>
        <v/>
      </c>
      <c r="G290" s="30" t="str">
        <f t="shared" si="33"/>
        <v/>
      </c>
    </row>
    <row r="291" spans="1:7" ht="19.25" customHeight="1" x14ac:dyDescent="0.2">
      <c r="A291" s="9" t="str">
        <f t="shared" si="28"/>
        <v/>
      </c>
      <c r="B291" s="10" t="str">
        <f t="shared" si="29"/>
        <v/>
      </c>
      <c r="C291" s="11" t="str">
        <f t="shared" si="30"/>
        <v/>
      </c>
      <c r="D291" s="30" t="str">
        <f t="shared" si="34"/>
        <v/>
      </c>
      <c r="E291" s="30" t="str">
        <f t="shared" si="31"/>
        <v/>
      </c>
      <c r="F291" s="30" t="str">
        <f t="shared" si="32"/>
        <v/>
      </c>
      <c r="G291" s="30" t="str">
        <f t="shared" si="33"/>
        <v/>
      </c>
    </row>
    <row r="292" spans="1:7" ht="19.25" customHeight="1" x14ac:dyDescent="0.2">
      <c r="A292" s="9" t="str">
        <f t="shared" si="28"/>
        <v/>
      </c>
      <c r="B292" s="10" t="str">
        <f t="shared" si="29"/>
        <v/>
      </c>
      <c r="C292" s="11" t="str">
        <f t="shared" si="30"/>
        <v/>
      </c>
      <c r="D292" s="30" t="str">
        <f t="shared" si="34"/>
        <v/>
      </c>
      <c r="E292" s="30" t="str">
        <f t="shared" si="31"/>
        <v/>
      </c>
      <c r="F292" s="30" t="str">
        <f t="shared" si="32"/>
        <v/>
      </c>
      <c r="G292" s="30" t="str">
        <f t="shared" si="33"/>
        <v/>
      </c>
    </row>
    <row r="293" spans="1:7" ht="19.25" customHeight="1" x14ac:dyDescent="0.2">
      <c r="A293" s="9" t="str">
        <f t="shared" si="28"/>
        <v/>
      </c>
      <c r="B293" s="10" t="str">
        <f t="shared" si="29"/>
        <v/>
      </c>
      <c r="C293" s="11" t="str">
        <f t="shared" si="30"/>
        <v/>
      </c>
      <c r="D293" s="30" t="str">
        <f t="shared" si="34"/>
        <v/>
      </c>
      <c r="E293" s="30" t="str">
        <f t="shared" si="31"/>
        <v/>
      </c>
      <c r="F293" s="30" t="str">
        <f t="shared" si="32"/>
        <v/>
      </c>
      <c r="G293" s="30" t="str">
        <f t="shared" si="33"/>
        <v/>
      </c>
    </row>
    <row r="294" spans="1:7" ht="19.25" customHeight="1" x14ac:dyDescent="0.2">
      <c r="A294" s="9" t="str">
        <f t="shared" si="28"/>
        <v/>
      </c>
      <c r="B294" s="10" t="str">
        <f t="shared" si="29"/>
        <v/>
      </c>
      <c r="C294" s="11" t="str">
        <f t="shared" si="30"/>
        <v/>
      </c>
      <c r="D294" s="30" t="str">
        <f t="shared" si="34"/>
        <v/>
      </c>
      <c r="E294" s="30" t="str">
        <f t="shared" si="31"/>
        <v/>
      </c>
      <c r="F294" s="30" t="str">
        <f t="shared" si="32"/>
        <v/>
      </c>
      <c r="G294" s="30" t="str">
        <f t="shared" si="33"/>
        <v/>
      </c>
    </row>
    <row r="295" spans="1:7" ht="19.25" customHeight="1" x14ac:dyDescent="0.2">
      <c r="A295" s="9" t="str">
        <f t="shared" si="28"/>
        <v/>
      </c>
      <c r="B295" s="10" t="str">
        <f t="shared" si="29"/>
        <v/>
      </c>
      <c r="C295" s="11" t="str">
        <f t="shared" si="30"/>
        <v/>
      </c>
      <c r="D295" s="30" t="str">
        <f t="shared" si="34"/>
        <v/>
      </c>
      <c r="E295" s="30" t="str">
        <f t="shared" si="31"/>
        <v/>
      </c>
      <c r="F295" s="30" t="str">
        <f t="shared" si="32"/>
        <v/>
      </c>
      <c r="G295" s="30" t="str">
        <f t="shared" si="33"/>
        <v/>
      </c>
    </row>
    <row r="296" spans="1:7" ht="19.25" customHeight="1" x14ac:dyDescent="0.2">
      <c r="A296" s="9" t="str">
        <f t="shared" si="28"/>
        <v/>
      </c>
      <c r="B296" s="10" t="str">
        <f t="shared" si="29"/>
        <v/>
      </c>
      <c r="C296" s="11" t="str">
        <f t="shared" si="30"/>
        <v/>
      </c>
      <c r="D296" s="30" t="str">
        <f t="shared" si="34"/>
        <v/>
      </c>
      <c r="E296" s="30" t="str">
        <f t="shared" si="31"/>
        <v/>
      </c>
      <c r="F296" s="30" t="str">
        <f t="shared" si="32"/>
        <v/>
      </c>
      <c r="G296" s="30" t="str">
        <f t="shared" si="33"/>
        <v/>
      </c>
    </row>
    <row r="297" spans="1:7" ht="19.25" customHeight="1" x14ac:dyDescent="0.2">
      <c r="A297" s="9" t="str">
        <f t="shared" si="28"/>
        <v/>
      </c>
      <c r="B297" s="10" t="str">
        <f t="shared" si="29"/>
        <v/>
      </c>
      <c r="C297" s="11" t="str">
        <f t="shared" si="30"/>
        <v/>
      </c>
      <c r="D297" s="30" t="str">
        <f t="shared" si="34"/>
        <v/>
      </c>
      <c r="E297" s="30" t="str">
        <f t="shared" si="31"/>
        <v/>
      </c>
      <c r="F297" s="30" t="str">
        <f t="shared" si="32"/>
        <v/>
      </c>
      <c r="G297" s="30" t="str">
        <f t="shared" si="33"/>
        <v/>
      </c>
    </row>
    <row r="298" spans="1:7" ht="19.25" customHeight="1" x14ac:dyDescent="0.2">
      <c r="A298" s="9" t="str">
        <f t="shared" si="28"/>
        <v/>
      </c>
      <c r="B298" s="10" t="str">
        <f t="shared" si="29"/>
        <v/>
      </c>
      <c r="C298" s="11" t="str">
        <f t="shared" si="30"/>
        <v/>
      </c>
      <c r="D298" s="30" t="str">
        <f t="shared" si="34"/>
        <v/>
      </c>
      <c r="E298" s="30" t="str">
        <f t="shared" si="31"/>
        <v/>
      </c>
      <c r="F298" s="30" t="str">
        <f t="shared" si="32"/>
        <v/>
      </c>
      <c r="G298" s="30" t="str">
        <f t="shared" si="33"/>
        <v/>
      </c>
    </row>
    <row r="299" spans="1:7" ht="19.25" customHeight="1" x14ac:dyDescent="0.2">
      <c r="A299" s="9" t="str">
        <f t="shared" si="28"/>
        <v/>
      </c>
      <c r="B299" s="10" t="str">
        <f t="shared" si="29"/>
        <v/>
      </c>
      <c r="C299" s="11" t="str">
        <f t="shared" si="30"/>
        <v/>
      </c>
      <c r="D299" s="30" t="str">
        <f t="shared" si="34"/>
        <v/>
      </c>
      <c r="E299" s="30" t="str">
        <f t="shared" si="31"/>
        <v/>
      </c>
      <c r="F299" s="30" t="str">
        <f t="shared" si="32"/>
        <v/>
      </c>
      <c r="G299" s="30" t="str">
        <f t="shared" si="33"/>
        <v/>
      </c>
    </row>
    <row r="300" spans="1:7" ht="19.25" customHeight="1" x14ac:dyDescent="0.2">
      <c r="A300" s="9" t="str">
        <f t="shared" si="28"/>
        <v/>
      </c>
      <c r="B300" s="10" t="str">
        <f t="shared" si="29"/>
        <v/>
      </c>
      <c r="C300" s="11" t="str">
        <f t="shared" si="30"/>
        <v/>
      </c>
      <c r="D300" s="30" t="str">
        <f t="shared" si="34"/>
        <v/>
      </c>
      <c r="E300" s="30" t="str">
        <f t="shared" si="31"/>
        <v/>
      </c>
      <c r="F300" s="30" t="str">
        <f t="shared" si="32"/>
        <v/>
      </c>
      <c r="G300" s="30" t="str">
        <f t="shared" si="33"/>
        <v/>
      </c>
    </row>
    <row r="301" spans="1:7" ht="19.25" customHeight="1" x14ac:dyDescent="0.2">
      <c r="A301" s="9" t="str">
        <f t="shared" si="28"/>
        <v/>
      </c>
      <c r="B301" s="10" t="str">
        <f t="shared" si="29"/>
        <v/>
      </c>
      <c r="C301" s="11" t="str">
        <f t="shared" si="30"/>
        <v/>
      </c>
      <c r="D301" s="30" t="str">
        <f t="shared" si="34"/>
        <v/>
      </c>
      <c r="E301" s="30" t="str">
        <f t="shared" si="31"/>
        <v/>
      </c>
      <c r="F301" s="30" t="str">
        <f t="shared" si="32"/>
        <v/>
      </c>
      <c r="G301" s="30" t="str">
        <f t="shared" si="33"/>
        <v/>
      </c>
    </row>
    <row r="302" spans="1:7" ht="19.25" customHeight="1" x14ac:dyDescent="0.2">
      <c r="A302" s="9" t="str">
        <f t="shared" si="28"/>
        <v/>
      </c>
      <c r="B302" s="10" t="str">
        <f t="shared" si="29"/>
        <v/>
      </c>
      <c r="C302" s="11" t="str">
        <f t="shared" si="30"/>
        <v/>
      </c>
      <c r="D302" s="30" t="str">
        <f t="shared" si="34"/>
        <v/>
      </c>
      <c r="E302" s="30" t="str">
        <f t="shared" si="31"/>
        <v/>
      </c>
      <c r="F302" s="30" t="str">
        <f t="shared" si="32"/>
        <v/>
      </c>
      <c r="G302" s="30" t="str">
        <f t="shared" si="33"/>
        <v/>
      </c>
    </row>
    <row r="303" spans="1:7" ht="19.25" customHeight="1" x14ac:dyDescent="0.2">
      <c r="A303" s="9" t="str">
        <f t="shared" si="28"/>
        <v/>
      </c>
      <c r="B303" s="10" t="str">
        <f t="shared" si="29"/>
        <v/>
      </c>
      <c r="C303" s="11" t="str">
        <f t="shared" si="30"/>
        <v/>
      </c>
      <c r="D303" s="30" t="str">
        <f t="shared" si="34"/>
        <v/>
      </c>
      <c r="E303" s="30" t="str">
        <f t="shared" si="31"/>
        <v/>
      </c>
      <c r="F303" s="30" t="str">
        <f t="shared" si="32"/>
        <v/>
      </c>
      <c r="G303" s="30" t="str">
        <f t="shared" si="33"/>
        <v/>
      </c>
    </row>
    <row r="304" spans="1:7" ht="19.25" customHeight="1" x14ac:dyDescent="0.2">
      <c r="A304" s="9" t="str">
        <f t="shared" si="28"/>
        <v/>
      </c>
      <c r="B304" s="10" t="str">
        <f t="shared" si="29"/>
        <v/>
      </c>
      <c r="C304" s="11" t="str">
        <f t="shared" si="30"/>
        <v/>
      </c>
      <c r="D304" s="30" t="str">
        <f t="shared" si="34"/>
        <v/>
      </c>
      <c r="E304" s="30" t="str">
        <f t="shared" si="31"/>
        <v/>
      </c>
      <c r="F304" s="30" t="str">
        <f t="shared" si="32"/>
        <v/>
      </c>
      <c r="G304" s="30" t="str">
        <f t="shared" si="33"/>
        <v/>
      </c>
    </row>
    <row r="305" spans="1:7" ht="19.25" customHeight="1" x14ac:dyDescent="0.2">
      <c r="A305" s="9" t="str">
        <f t="shared" si="28"/>
        <v/>
      </c>
      <c r="B305" s="10" t="str">
        <f t="shared" si="29"/>
        <v/>
      </c>
      <c r="C305" s="11" t="str">
        <f t="shared" si="30"/>
        <v/>
      </c>
      <c r="D305" s="30" t="str">
        <f t="shared" si="34"/>
        <v/>
      </c>
      <c r="E305" s="30" t="str">
        <f t="shared" si="31"/>
        <v/>
      </c>
      <c r="F305" s="30" t="str">
        <f t="shared" si="32"/>
        <v/>
      </c>
      <c r="G305" s="30" t="str">
        <f t="shared" si="33"/>
        <v/>
      </c>
    </row>
    <row r="306" spans="1:7" ht="19.25" customHeight="1" x14ac:dyDescent="0.2">
      <c r="A306" s="9" t="str">
        <f t="shared" si="28"/>
        <v/>
      </c>
      <c r="B306" s="10" t="str">
        <f t="shared" si="29"/>
        <v/>
      </c>
      <c r="C306" s="11" t="str">
        <f t="shared" si="30"/>
        <v/>
      </c>
      <c r="D306" s="30" t="str">
        <f t="shared" si="34"/>
        <v/>
      </c>
      <c r="E306" s="30" t="str">
        <f t="shared" si="31"/>
        <v/>
      </c>
      <c r="F306" s="30" t="str">
        <f t="shared" si="32"/>
        <v/>
      </c>
      <c r="G306" s="30" t="str">
        <f t="shared" si="33"/>
        <v/>
      </c>
    </row>
    <row r="307" spans="1:7" ht="19.25" customHeight="1" x14ac:dyDescent="0.2">
      <c r="A307" s="9" t="str">
        <f t="shared" si="28"/>
        <v/>
      </c>
      <c r="B307" s="10" t="str">
        <f t="shared" si="29"/>
        <v/>
      </c>
      <c r="C307" s="11" t="str">
        <f t="shared" si="30"/>
        <v/>
      </c>
      <c r="D307" s="30" t="str">
        <f t="shared" si="34"/>
        <v/>
      </c>
      <c r="E307" s="30" t="str">
        <f t="shared" si="31"/>
        <v/>
      </c>
      <c r="F307" s="30" t="str">
        <f t="shared" si="32"/>
        <v/>
      </c>
      <c r="G307" s="30" t="str">
        <f t="shared" si="33"/>
        <v/>
      </c>
    </row>
    <row r="308" spans="1:7" ht="19.25" customHeight="1" x14ac:dyDescent="0.2">
      <c r="A308" s="9" t="str">
        <f t="shared" si="28"/>
        <v/>
      </c>
      <c r="B308" s="10" t="str">
        <f t="shared" si="29"/>
        <v/>
      </c>
      <c r="C308" s="11" t="str">
        <f t="shared" si="30"/>
        <v/>
      </c>
      <c r="D308" s="30" t="str">
        <f t="shared" si="34"/>
        <v/>
      </c>
      <c r="E308" s="30" t="str">
        <f t="shared" si="31"/>
        <v/>
      </c>
      <c r="F308" s="30" t="str">
        <f t="shared" si="32"/>
        <v/>
      </c>
      <c r="G308" s="30" t="str">
        <f t="shared" si="33"/>
        <v/>
      </c>
    </row>
    <row r="309" spans="1:7" ht="19.25" customHeight="1" x14ac:dyDescent="0.2">
      <c r="A309" s="9" t="str">
        <f t="shared" si="28"/>
        <v/>
      </c>
      <c r="B309" s="10" t="str">
        <f t="shared" si="29"/>
        <v/>
      </c>
      <c r="C309" s="11" t="str">
        <f t="shared" si="30"/>
        <v/>
      </c>
      <c r="D309" s="30" t="str">
        <f t="shared" si="34"/>
        <v/>
      </c>
      <c r="E309" s="30" t="str">
        <f t="shared" si="31"/>
        <v/>
      </c>
      <c r="F309" s="30" t="str">
        <f t="shared" si="32"/>
        <v/>
      </c>
      <c r="G309" s="30" t="str">
        <f t="shared" si="33"/>
        <v/>
      </c>
    </row>
    <row r="310" spans="1:7" ht="19.25" customHeight="1" x14ac:dyDescent="0.2">
      <c r="A310" s="9" t="str">
        <f t="shared" si="28"/>
        <v/>
      </c>
      <c r="B310" s="10" t="str">
        <f t="shared" si="29"/>
        <v/>
      </c>
      <c r="C310" s="11" t="str">
        <f t="shared" si="30"/>
        <v/>
      </c>
      <c r="D310" s="30" t="str">
        <f t="shared" si="34"/>
        <v/>
      </c>
      <c r="E310" s="30" t="str">
        <f t="shared" si="31"/>
        <v/>
      </c>
      <c r="F310" s="30" t="str">
        <f t="shared" si="32"/>
        <v/>
      </c>
      <c r="G310" s="30" t="str">
        <f t="shared" si="33"/>
        <v/>
      </c>
    </row>
    <row r="311" spans="1:7" ht="19.25" customHeight="1" x14ac:dyDescent="0.2">
      <c r="A311" s="9" t="str">
        <f t="shared" si="28"/>
        <v/>
      </c>
      <c r="B311" s="10" t="str">
        <f t="shared" si="29"/>
        <v/>
      </c>
      <c r="C311" s="11" t="str">
        <f t="shared" si="30"/>
        <v/>
      </c>
      <c r="D311" s="30" t="str">
        <f t="shared" si="34"/>
        <v/>
      </c>
      <c r="E311" s="30" t="str">
        <f t="shared" si="31"/>
        <v/>
      </c>
      <c r="F311" s="30" t="str">
        <f t="shared" si="32"/>
        <v/>
      </c>
      <c r="G311" s="30" t="str">
        <f t="shared" si="33"/>
        <v/>
      </c>
    </row>
    <row r="312" spans="1:7" ht="19.25" customHeight="1" x14ac:dyDescent="0.2">
      <c r="D312" s="30"/>
      <c r="E312" s="30"/>
      <c r="F312" s="30"/>
      <c r="G312" s="30"/>
    </row>
    <row r="313" spans="1:7" ht="19.25" customHeight="1" x14ac:dyDescent="0.2">
      <c r="D313" s="30"/>
      <c r="E313" s="30"/>
      <c r="F313" s="30"/>
      <c r="G31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DC83-17C3-4249-BE69-2112EB2A08D1}">
  <dimension ref="A2:R28"/>
  <sheetViews>
    <sheetView workbookViewId="0">
      <selection activeCell="B28" sqref="B28"/>
    </sheetView>
  </sheetViews>
  <sheetFormatPr baseColWidth="10" defaultColWidth="8.83203125" defaultRowHeight="14" x14ac:dyDescent="0.2"/>
  <cols>
    <col min="2" max="2" width="9.33203125" bestFit="1" customWidth="1"/>
    <col min="10" max="10" width="3.33203125" style="38" customWidth="1"/>
  </cols>
  <sheetData>
    <row r="2" spans="1:18" x14ac:dyDescent="0.2">
      <c r="B2" s="37" t="s">
        <v>53</v>
      </c>
      <c r="C2" s="37"/>
      <c r="D2" s="37"/>
      <c r="E2" s="37"/>
      <c r="F2" s="37"/>
      <c r="G2" s="37"/>
      <c r="H2" s="37"/>
      <c r="L2" t="s">
        <v>55</v>
      </c>
    </row>
    <row r="3" spans="1:18" ht="12.75" customHeight="1" x14ac:dyDescent="0.2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L3">
        <v>1</v>
      </c>
      <c r="M3">
        <v>2</v>
      </c>
      <c r="N3">
        <v>3</v>
      </c>
      <c r="O3">
        <v>4</v>
      </c>
      <c r="P3">
        <v>5</v>
      </c>
      <c r="Q3">
        <v>6</v>
      </c>
      <c r="R3">
        <v>7</v>
      </c>
    </row>
    <row r="4" spans="1:18" x14ac:dyDescent="0.2">
      <c r="B4" s="3">
        <v>-0.02</v>
      </c>
      <c r="C4" s="3">
        <v>-0.01</v>
      </c>
      <c r="D4" s="3">
        <v>0</v>
      </c>
      <c r="E4" s="3">
        <v>0.01</v>
      </c>
      <c r="F4" s="3">
        <v>0.02</v>
      </c>
      <c r="G4" s="3">
        <v>0.03</v>
      </c>
      <c r="H4" s="3">
        <v>0.04</v>
      </c>
      <c r="I4" s="3"/>
      <c r="J4" s="39"/>
      <c r="K4" s="3"/>
      <c r="L4" s="3">
        <v>-0.02</v>
      </c>
      <c r="M4" s="3">
        <v>0</v>
      </c>
      <c r="N4" s="3">
        <v>0.02</v>
      </c>
      <c r="O4" s="3">
        <v>0.04</v>
      </c>
      <c r="P4" s="3">
        <v>0.06</v>
      </c>
      <c r="Q4" s="3">
        <v>0.08</v>
      </c>
      <c r="R4" s="3">
        <v>0.1</v>
      </c>
    </row>
    <row r="5" spans="1:18" x14ac:dyDescent="0.2">
      <c r="A5" s="6">
        <v>0</v>
      </c>
      <c r="B5" s="19">
        <f>'calcolo rata mutuo'!$G$14</f>
        <v>700</v>
      </c>
      <c r="C5" s="19">
        <f>'calcolo rata mutuo'!$G$14</f>
        <v>700</v>
      </c>
      <c r="D5" s="19">
        <f>'calcolo rata mutuo'!$G$14</f>
        <v>700</v>
      </c>
      <c r="E5" s="19">
        <f>'calcolo rata mutuo'!$G$14</f>
        <v>700</v>
      </c>
      <c r="F5" s="19">
        <f>'calcolo rata mutuo'!$G$14</f>
        <v>700</v>
      </c>
      <c r="G5" s="19">
        <f>'calcolo rata mutuo'!$G$14</f>
        <v>700</v>
      </c>
      <c r="H5" s="19">
        <f>'calcolo rata mutuo'!$G$14</f>
        <v>700</v>
      </c>
      <c r="I5" s="1"/>
      <c r="J5" s="40"/>
      <c r="K5" s="6">
        <v>0</v>
      </c>
      <c r="L5" s="19">
        <f>+'calcolo rata mutuo'!$B$32-'calcolo rata mutuo'!$G$32</f>
        <v>34370</v>
      </c>
      <c r="M5" s="19">
        <f>$L$5</f>
        <v>34370</v>
      </c>
      <c r="N5" s="19">
        <f t="shared" ref="N5:R5" si="0">$L$5</f>
        <v>34370</v>
      </c>
      <c r="O5" s="19">
        <f t="shared" si="0"/>
        <v>34370</v>
      </c>
      <c r="P5" s="19">
        <f t="shared" si="0"/>
        <v>34370</v>
      </c>
      <c r="Q5" s="19">
        <f t="shared" si="0"/>
        <v>34370</v>
      </c>
      <c r="R5" s="19">
        <f t="shared" si="0"/>
        <v>34370</v>
      </c>
    </row>
    <row r="6" spans="1:18" x14ac:dyDescent="0.2">
      <c r="A6" s="6">
        <v>1</v>
      </c>
      <c r="B6" s="19">
        <f>B5*(1+B$4)</f>
        <v>686</v>
      </c>
      <c r="C6" s="19">
        <f t="shared" ref="C6:H6" si="1">C5*(1+C$4)</f>
        <v>693</v>
      </c>
      <c r="D6" s="19">
        <f t="shared" si="1"/>
        <v>700</v>
      </c>
      <c r="E6" s="19">
        <f t="shared" si="1"/>
        <v>707</v>
      </c>
      <c r="F6" s="19">
        <f t="shared" si="1"/>
        <v>714</v>
      </c>
      <c r="G6" s="19">
        <f t="shared" si="1"/>
        <v>721</v>
      </c>
      <c r="H6" s="19">
        <f t="shared" si="1"/>
        <v>728</v>
      </c>
      <c r="I6" s="1"/>
      <c r="J6" s="40"/>
      <c r="K6" s="6">
        <v>1</v>
      </c>
      <c r="L6" s="19">
        <f>(L5+'calcolo rata mutuo'!$G$27*12)*(1+L$4)</f>
        <v>33682.6</v>
      </c>
      <c r="M6" s="19">
        <f>(M5+'calcolo rata mutuo'!$G$27*12)*(1+M$4)</f>
        <v>34370</v>
      </c>
      <c r="N6" s="19">
        <f>(N5+'calcolo rata mutuo'!$G$27*12)*(1+N$4)</f>
        <v>35057.4</v>
      </c>
      <c r="O6" s="19">
        <f>(O5+'calcolo rata mutuo'!$G$27*12)*(1+O$4)</f>
        <v>35744.800000000003</v>
      </c>
      <c r="P6" s="19">
        <f>(P5+'calcolo rata mutuo'!$G$27*12)*(1+P$4)</f>
        <v>36432.200000000004</v>
      </c>
      <c r="Q6" s="19">
        <f>(Q5+'calcolo rata mutuo'!$G$27*12)*(1+Q$4)</f>
        <v>37119.600000000006</v>
      </c>
      <c r="R6" s="19">
        <f>(R5+'calcolo rata mutuo'!$G$27*12)*(1+R$4)</f>
        <v>37807</v>
      </c>
    </row>
    <row r="7" spans="1:18" x14ac:dyDescent="0.2">
      <c r="A7" s="6">
        <v>2</v>
      </c>
      <c r="B7" s="19">
        <f t="shared" ref="B7:B25" si="2">B6*(1+B$4)</f>
        <v>672.28</v>
      </c>
      <c r="C7" s="19">
        <f t="shared" ref="C7:C25" si="3">C6*(1+C$4)</f>
        <v>686.07</v>
      </c>
      <c r="D7" s="19">
        <f t="shared" ref="D7:D25" si="4">D6*(1+D$4)</f>
        <v>700</v>
      </c>
      <c r="E7" s="19">
        <f t="shared" ref="E7:E25" si="5">E6*(1+E$4)</f>
        <v>714.07</v>
      </c>
      <c r="F7" s="19">
        <f t="shared" ref="F7:F25" si="6">F6*(1+F$4)</f>
        <v>728.28</v>
      </c>
      <c r="G7" s="19">
        <f t="shared" ref="G7:G25" si="7">G6*(1+G$4)</f>
        <v>742.63</v>
      </c>
      <c r="H7" s="19">
        <f t="shared" ref="H7:H25" si="8">H6*(1+H$4)</f>
        <v>757.12</v>
      </c>
      <c r="I7" s="1"/>
      <c r="J7" s="40"/>
      <c r="K7" s="6">
        <v>2</v>
      </c>
      <c r="L7" s="19">
        <f>(L6+'calcolo rata mutuo'!$G$27*12)*(1+L$4)</f>
        <v>33008.947999999997</v>
      </c>
      <c r="M7" s="19">
        <f>(M6+'calcolo rata mutuo'!$G$27*12)*(1+M$4)</f>
        <v>34370</v>
      </c>
      <c r="N7" s="19">
        <f>(N6+'calcolo rata mutuo'!$G$27*12)*(1+N$4)</f>
        <v>35758.548000000003</v>
      </c>
      <c r="O7" s="19">
        <f>(O6+'calcolo rata mutuo'!$G$27*12)*(1+O$4)</f>
        <v>37174.592000000004</v>
      </c>
      <c r="P7" s="19">
        <f>(P6+'calcolo rata mutuo'!$G$27*12)*(1+P$4)</f>
        <v>38618.132000000005</v>
      </c>
      <c r="Q7" s="19">
        <f>(Q6+'calcolo rata mutuo'!$G$27*12)*(1+Q$4)</f>
        <v>40089.168000000012</v>
      </c>
      <c r="R7" s="19">
        <f>(R6+'calcolo rata mutuo'!$G$27*12)*(1+R$4)</f>
        <v>41587.700000000004</v>
      </c>
    </row>
    <row r="8" spans="1:18" x14ac:dyDescent="0.2">
      <c r="A8" s="6">
        <v>3</v>
      </c>
      <c r="B8" s="19">
        <f t="shared" si="2"/>
        <v>658.83439999999996</v>
      </c>
      <c r="C8" s="19">
        <f t="shared" si="3"/>
        <v>679.2093000000001</v>
      </c>
      <c r="D8" s="19">
        <f t="shared" si="4"/>
        <v>700</v>
      </c>
      <c r="E8" s="19">
        <f t="shared" si="5"/>
        <v>721.21070000000009</v>
      </c>
      <c r="F8" s="19">
        <f t="shared" si="6"/>
        <v>742.84559999999999</v>
      </c>
      <c r="G8" s="19">
        <f t="shared" si="7"/>
        <v>764.90890000000002</v>
      </c>
      <c r="H8" s="19">
        <f t="shared" si="8"/>
        <v>787.40480000000002</v>
      </c>
      <c r="I8" s="1"/>
      <c r="J8" s="40"/>
      <c r="K8" s="6">
        <v>3</v>
      </c>
      <c r="L8" s="19">
        <f>(L7+'calcolo rata mutuo'!$G$27*12)*(1+L$4)</f>
        <v>32348.769039999996</v>
      </c>
      <c r="M8" s="19">
        <f>(M7+'calcolo rata mutuo'!$G$27*12)*(1+M$4)</f>
        <v>34370</v>
      </c>
      <c r="N8" s="19">
        <f>(N7+'calcolo rata mutuo'!$G$27*12)*(1+N$4)</f>
        <v>36473.718960000006</v>
      </c>
      <c r="O8" s="19">
        <f>(O7+'calcolo rata mutuo'!$G$27*12)*(1+O$4)</f>
        <v>38661.575680000009</v>
      </c>
      <c r="P8" s="19">
        <f>(P7+'calcolo rata mutuo'!$G$27*12)*(1+P$4)</f>
        <v>40935.21992000001</v>
      </c>
      <c r="Q8" s="19">
        <f>(Q7+'calcolo rata mutuo'!$G$27*12)*(1+Q$4)</f>
        <v>43296.301440000017</v>
      </c>
      <c r="R8" s="19">
        <f>(R7+'calcolo rata mutuo'!$G$27*12)*(1+R$4)</f>
        <v>45746.470000000008</v>
      </c>
    </row>
    <row r="9" spans="1:18" x14ac:dyDescent="0.2">
      <c r="A9" s="6">
        <v>4</v>
      </c>
      <c r="B9" s="19">
        <f t="shared" si="2"/>
        <v>645.65771199999995</v>
      </c>
      <c r="C9" s="19">
        <f t="shared" si="3"/>
        <v>672.41720700000008</v>
      </c>
      <c r="D9" s="19">
        <f t="shared" si="4"/>
        <v>700</v>
      </c>
      <c r="E9" s="19">
        <f t="shared" si="5"/>
        <v>728.42280700000015</v>
      </c>
      <c r="F9" s="19">
        <f t="shared" si="6"/>
        <v>757.70251199999996</v>
      </c>
      <c r="G9" s="19">
        <f t="shared" si="7"/>
        <v>787.85616700000003</v>
      </c>
      <c r="H9" s="19">
        <f t="shared" si="8"/>
        <v>818.90099200000009</v>
      </c>
      <c r="I9" s="1"/>
      <c r="J9" s="40"/>
      <c r="K9" s="6">
        <v>4</v>
      </c>
      <c r="L9" s="19">
        <f>(L8+'calcolo rata mutuo'!$G$27*12)*(1+L$4)</f>
        <v>31701.793659199997</v>
      </c>
      <c r="M9" s="19">
        <f>(M8+'calcolo rata mutuo'!$G$27*12)*(1+M$4)</f>
        <v>34370</v>
      </c>
      <c r="N9" s="19">
        <f>(N8+'calcolo rata mutuo'!$G$27*12)*(1+N$4)</f>
        <v>37203.193339200006</v>
      </c>
      <c r="O9" s="19">
        <f>(O8+'calcolo rata mutuo'!$G$27*12)*(1+O$4)</f>
        <v>40208.038707200009</v>
      </c>
      <c r="P9" s="19">
        <f>(P8+'calcolo rata mutuo'!$G$27*12)*(1+P$4)</f>
        <v>43391.33311520001</v>
      </c>
      <c r="Q9" s="19">
        <f>(Q8+'calcolo rata mutuo'!$G$27*12)*(1+Q$4)</f>
        <v>46760.005555200019</v>
      </c>
      <c r="R9" s="19">
        <f>(R8+'calcolo rata mutuo'!$G$27*12)*(1+R$4)</f>
        <v>50321.117000000013</v>
      </c>
    </row>
    <row r="10" spans="1:18" x14ac:dyDescent="0.2">
      <c r="A10" s="6">
        <v>5</v>
      </c>
      <c r="B10" s="19">
        <f t="shared" si="2"/>
        <v>632.74455775999991</v>
      </c>
      <c r="C10" s="19">
        <f t="shared" si="3"/>
        <v>665.69303493000007</v>
      </c>
      <c r="D10" s="19">
        <f t="shared" si="4"/>
        <v>700</v>
      </c>
      <c r="E10" s="19">
        <f t="shared" si="5"/>
        <v>735.70703507000019</v>
      </c>
      <c r="F10" s="19">
        <f t="shared" si="6"/>
        <v>772.85656224000002</v>
      </c>
      <c r="G10" s="19">
        <f t="shared" si="7"/>
        <v>811.49185201</v>
      </c>
      <c r="H10" s="19">
        <f t="shared" si="8"/>
        <v>851.65703168000016</v>
      </c>
      <c r="I10" s="1"/>
      <c r="J10" s="40"/>
      <c r="K10" s="6">
        <v>5</v>
      </c>
      <c r="L10" s="19">
        <f>(L9+'calcolo rata mutuo'!$G$27*12)*(1+L$4)</f>
        <v>31067.757786015998</v>
      </c>
      <c r="M10" s="19">
        <f>(M9+'calcolo rata mutuo'!$G$27*12)*(1+M$4)</f>
        <v>34370</v>
      </c>
      <c r="N10" s="19">
        <f>(N9+'calcolo rata mutuo'!$G$27*12)*(1+N$4)</f>
        <v>37947.257205984009</v>
      </c>
      <c r="O10" s="19">
        <f>(O9+'calcolo rata mutuo'!$G$27*12)*(1+O$4)</f>
        <v>41816.360255488013</v>
      </c>
      <c r="P10" s="19">
        <f>(P9+'calcolo rata mutuo'!$G$27*12)*(1+P$4)</f>
        <v>45994.813102112013</v>
      </c>
      <c r="Q10" s="19">
        <f>(Q9+'calcolo rata mutuo'!$G$27*12)*(1+Q$4)</f>
        <v>50500.805999616023</v>
      </c>
      <c r="R10" s="19">
        <f>(R9+'calcolo rata mutuo'!$G$27*12)*(1+R$4)</f>
        <v>55353.228700000021</v>
      </c>
    </row>
    <row r="11" spans="1:18" x14ac:dyDescent="0.2">
      <c r="A11" s="6">
        <v>6</v>
      </c>
      <c r="B11" s="19">
        <f t="shared" si="2"/>
        <v>620.08966660479985</v>
      </c>
      <c r="C11" s="19">
        <f t="shared" si="3"/>
        <v>659.03610458070011</v>
      </c>
      <c r="D11" s="19">
        <f t="shared" si="4"/>
        <v>700</v>
      </c>
      <c r="E11" s="19">
        <f t="shared" si="5"/>
        <v>743.06410542070023</v>
      </c>
      <c r="F11" s="19">
        <f t="shared" si="6"/>
        <v>788.31369348480007</v>
      </c>
      <c r="G11" s="19">
        <f t="shared" si="7"/>
        <v>835.83660757029998</v>
      </c>
      <c r="H11" s="19">
        <f t="shared" si="8"/>
        <v>885.72331294720016</v>
      </c>
      <c r="I11" s="1"/>
      <c r="J11" s="40"/>
      <c r="K11" s="6">
        <v>6</v>
      </c>
      <c r="L11" s="19">
        <f>(L10+'calcolo rata mutuo'!$G$27*12)*(1+L$4)</f>
        <v>30446.402630295677</v>
      </c>
      <c r="M11" s="19">
        <f>(M10+'calcolo rata mutuo'!$G$27*12)*(1+M$4)</f>
        <v>34370</v>
      </c>
      <c r="N11" s="19">
        <f>(N10+'calcolo rata mutuo'!$G$27*12)*(1+N$4)</f>
        <v>38706.202350103689</v>
      </c>
      <c r="O11" s="19">
        <f>(O10+'calcolo rata mutuo'!$G$27*12)*(1+O$4)</f>
        <v>43489.014665707531</v>
      </c>
      <c r="P11" s="19">
        <f>(P10+'calcolo rata mutuo'!$G$27*12)*(1+P$4)</f>
        <v>48754.501888238738</v>
      </c>
      <c r="Q11" s="19">
        <f>(Q10+'calcolo rata mutuo'!$G$27*12)*(1+Q$4)</f>
        <v>54540.870479585305</v>
      </c>
      <c r="R11" s="19">
        <f>(R10+'calcolo rata mutuo'!$G$27*12)*(1+R$4)</f>
        <v>60888.551570000025</v>
      </c>
    </row>
    <row r="12" spans="1:18" x14ac:dyDescent="0.2">
      <c r="A12" s="6">
        <v>7</v>
      </c>
      <c r="B12" s="19">
        <f t="shared" si="2"/>
        <v>607.68787327270388</v>
      </c>
      <c r="C12" s="19">
        <f t="shared" si="3"/>
        <v>652.44574353489315</v>
      </c>
      <c r="D12" s="19">
        <f t="shared" si="4"/>
        <v>700</v>
      </c>
      <c r="E12" s="19">
        <f t="shared" si="5"/>
        <v>750.49474647490729</v>
      </c>
      <c r="F12" s="19">
        <f t="shared" si="6"/>
        <v>804.07996735449603</v>
      </c>
      <c r="G12" s="19">
        <f t="shared" si="7"/>
        <v>860.91170579740901</v>
      </c>
      <c r="H12" s="19">
        <f t="shared" si="8"/>
        <v>921.15224546508819</v>
      </c>
      <c r="I12" s="1"/>
      <c r="J12" s="40"/>
      <c r="K12" s="6">
        <v>7</v>
      </c>
      <c r="L12" s="19">
        <f>(L11+'calcolo rata mutuo'!$G$27*12)*(1+L$4)</f>
        <v>29837.474577689762</v>
      </c>
      <c r="M12" s="19">
        <f>(M11+'calcolo rata mutuo'!$G$27*12)*(1+M$4)</f>
        <v>34370</v>
      </c>
      <c r="N12" s="19">
        <f>(N11+'calcolo rata mutuo'!$G$27*12)*(1+N$4)</f>
        <v>39480.32639710576</v>
      </c>
      <c r="O12" s="19">
        <f>(O11+'calcolo rata mutuo'!$G$27*12)*(1+O$4)</f>
        <v>45228.575252335831</v>
      </c>
      <c r="P12" s="19">
        <f>(P11+'calcolo rata mutuo'!$G$27*12)*(1+P$4)</f>
        <v>51679.772001533063</v>
      </c>
      <c r="Q12" s="19">
        <f>(Q11+'calcolo rata mutuo'!$G$27*12)*(1+Q$4)</f>
        <v>58904.140117952134</v>
      </c>
      <c r="R12" s="19">
        <f>(R11+'calcolo rata mutuo'!$G$27*12)*(1+R$4)</f>
        <v>66977.406727000038</v>
      </c>
    </row>
    <row r="13" spans="1:18" x14ac:dyDescent="0.2">
      <c r="A13" s="6">
        <v>8</v>
      </c>
      <c r="B13" s="19">
        <f t="shared" si="2"/>
        <v>595.5341158072498</v>
      </c>
      <c r="C13" s="19">
        <f t="shared" si="3"/>
        <v>645.9212860995442</v>
      </c>
      <c r="D13" s="19">
        <f t="shared" si="4"/>
        <v>700</v>
      </c>
      <c r="E13" s="19">
        <f t="shared" si="5"/>
        <v>757.99969393965637</v>
      </c>
      <c r="F13" s="19">
        <f t="shared" si="6"/>
        <v>820.16156670158603</v>
      </c>
      <c r="G13" s="19">
        <f t="shared" si="7"/>
        <v>886.73905697133125</v>
      </c>
      <c r="H13" s="19">
        <f t="shared" si="8"/>
        <v>957.99833528369174</v>
      </c>
      <c r="I13" s="1"/>
      <c r="J13" s="40"/>
      <c r="K13" s="6">
        <v>8</v>
      </c>
      <c r="L13" s="19">
        <f>(L12+'calcolo rata mutuo'!$G$27*12)*(1+L$4)</f>
        <v>29240.725086135964</v>
      </c>
      <c r="M13" s="19">
        <f>(M12+'calcolo rata mutuo'!$G$27*12)*(1+M$4)</f>
        <v>34370</v>
      </c>
      <c r="N13" s="19">
        <f>(N12+'calcolo rata mutuo'!$G$27*12)*(1+N$4)</f>
        <v>40269.932925047877</v>
      </c>
      <c r="O13" s="19">
        <f>(O12+'calcolo rata mutuo'!$G$27*12)*(1+O$4)</f>
        <v>47037.718262429269</v>
      </c>
      <c r="P13" s="19">
        <f>(P12+'calcolo rata mutuo'!$G$27*12)*(1+P$4)</f>
        <v>54780.558321625052</v>
      </c>
      <c r="Q13" s="19">
        <f>(Q12+'calcolo rata mutuo'!$G$27*12)*(1+Q$4)</f>
        <v>63616.47132738831</v>
      </c>
      <c r="R13" s="19">
        <f>(R12+'calcolo rata mutuo'!$G$27*12)*(1+R$4)</f>
        <v>73675.147399700043</v>
      </c>
    </row>
    <row r="14" spans="1:18" x14ac:dyDescent="0.2">
      <c r="A14" s="6">
        <v>9</v>
      </c>
      <c r="B14" s="19">
        <f t="shared" si="2"/>
        <v>583.62343349110483</v>
      </c>
      <c r="C14" s="19">
        <f t="shared" si="3"/>
        <v>639.46207323854878</v>
      </c>
      <c r="D14" s="19">
        <f t="shared" si="4"/>
        <v>700</v>
      </c>
      <c r="E14" s="19">
        <f t="shared" si="5"/>
        <v>765.57969087905292</v>
      </c>
      <c r="F14" s="19">
        <f t="shared" si="6"/>
        <v>836.56479803561774</v>
      </c>
      <c r="G14" s="19">
        <f t="shared" si="7"/>
        <v>913.3412286804712</v>
      </c>
      <c r="H14" s="19">
        <f t="shared" si="8"/>
        <v>996.31826869503948</v>
      </c>
      <c r="I14" s="1"/>
      <c r="J14" s="40"/>
      <c r="K14" s="6">
        <v>9</v>
      </c>
      <c r="L14" s="19">
        <f>(L13+'calcolo rata mutuo'!$G$27*12)*(1+L$4)</f>
        <v>28655.910584413243</v>
      </c>
      <c r="M14" s="19">
        <f>(M13+'calcolo rata mutuo'!$G$27*12)*(1+M$4)</f>
        <v>34370</v>
      </c>
      <c r="N14" s="19">
        <f>(N13+'calcolo rata mutuo'!$G$27*12)*(1+N$4)</f>
        <v>41075.331583548832</v>
      </c>
      <c r="O14" s="19">
        <f>(O13+'calcolo rata mutuo'!$G$27*12)*(1+O$4)</f>
        <v>48919.226992926444</v>
      </c>
      <c r="P14" s="19">
        <f>(P13+'calcolo rata mutuo'!$G$27*12)*(1+P$4)</f>
        <v>58067.391820922559</v>
      </c>
      <c r="Q14" s="19">
        <f>(Q13+'calcolo rata mutuo'!$G$27*12)*(1+Q$4)</f>
        <v>68705.789033579378</v>
      </c>
      <c r="R14" s="19">
        <f>(R13+'calcolo rata mutuo'!$G$27*12)*(1+R$4)</f>
        <v>81042.66213967005</v>
      </c>
    </row>
    <row r="15" spans="1:18" x14ac:dyDescent="0.2">
      <c r="A15" s="6">
        <v>10</v>
      </c>
      <c r="B15" s="19">
        <f t="shared" si="2"/>
        <v>571.9509648212827</v>
      </c>
      <c r="C15" s="19">
        <f t="shared" si="3"/>
        <v>633.06745250616325</v>
      </c>
      <c r="D15" s="19">
        <f t="shared" si="4"/>
        <v>700</v>
      </c>
      <c r="E15" s="19">
        <f t="shared" si="5"/>
        <v>773.23548778784345</v>
      </c>
      <c r="F15" s="19">
        <f t="shared" si="6"/>
        <v>853.29609399633011</v>
      </c>
      <c r="G15" s="19">
        <f t="shared" si="7"/>
        <v>940.74146554088532</v>
      </c>
      <c r="H15" s="19">
        <f t="shared" si="8"/>
        <v>1036.1709994428411</v>
      </c>
      <c r="I15" s="1"/>
      <c r="J15" s="40"/>
      <c r="K15" s="6">
        <v>10</v>
      </c>
      <c r="L15" s="19">
        <f>(L14+'calcolo rata mutuo'!$G$27*12)*(1+L$4)</f>
        <v>28082.792372724976</v>
      </c>
      <c r="M15" s="19">
        <f>(M14+'calcolo rata mutuo'!$G$27*12)*(1+M$4)</f>
        <v>34370</v>
      </c>
      <c r="N15" s="19">
        <f>(N14+'calcolo rata mutuo'!$G$27*12)*(1+N$4)</f>
        <v>41896.83821521981</v>
      </c>
      <c r="O15" s="19">
        <f>(O14+'calcolo rata mutuo'!$G$27*12)*(1+O$4)</f>
        <v>50875.996072643502</v>
      </c>
      <c r="P15" s="19">
        <f>(P14+'calcolo rata mutuo'!$G$27*12)*(1+P$4)</f>
        <v>61551.435330177919</v>
      </c>
      <c r="Q15" s="19">
        <f>(Q14+'calcolo rata mutuo'!$G$27*12)*(1+Q$4)</f>
        <v>74202.252156265735</v>
      </c>
      <c r="R15" s="19">
        <f>(R14+'calcolo rata mutuo'!$G$27*12)*(1+R$4)</f>
        <v>89146.928353637064</v>
      </c>
    </row>
    <row r="16" spans="1:18" x14ac:dyDescent="0.2">
      <c r="A16" s="6">
        <v>11</v>
      </c>
      <c r="B16" s="19">
        <f t="shared" si="2"/>
        <v>560.51194552485708</v>
      </c>
      <c r="C16" s="19">
        <f t="shared" si="3"/>
        <v>626.73677798110157</v>
      </c>
      <c r="D16" s="19">
        <f t="shared" si="4"/>
        <v>700</v>
      </c>
      <c r="E16" s="19">
        <f t="shared" si="5"/>
        <v>780.96784266572195</v>
      </c>
      <c r="F16" s="19">
        <f t="shared" si="6"/>
        <v>870.36201587625669</v>
      </c>
      <c r="G16" s="19">
        <f t="shared" si="7"/>
        <v>968.96370950711184</v>
      </c>
      <c r="H16" s="19">
        <f t="shared" si="8"/>
        <v>1077.6178394205547</v>
      </c>
      <c r="I16" s="1"/>
      <c r="J16" s="40"/>
      <c r="K16" s="6">
        <v>11</v>
      </c>
      <c r="L16" s="19">
        <f>(L15+'calcolo rata mutuo'!$G$27*12)*(1+L$4)</f>
        <v>27521.136525270475</v>
      </c>
      <c r="M16" s="19">
        <f>(M15+'calcolo rata mutuo'!$G$27*12)*(1+M$4)</f>
        <v>34370</v>
      </c>
      <c r="N16" s="19">
        <f>(N15+'calcolo rata mutuo'!$G$27*12)*(1+N$4)</f>
        <v>42734.774979524205</v>
      </c>
      <c r="O16" s="19">
        <f>(O15+'calcolo rata mutuo'!$G$27*12)*(1+O$4)</f>
        <v>52911.035915549241</v>
      </c>
      <c r="P16" s="19">
        <f>(P15+'calcolo rata mutuo'!$G$27*12)*(1+P$4)</f>
        <v>65244.521449988599</v>
      </c>
      <c r="Q16" s="19">
        <f>(Q15+'calcolo rata mutuo'!$G$27*12)*(1+Q$4)</f>
        <v>80138.432328766998</v>
      </c>
      <c r="R16" s="19">
        <f>(R15+'calcolo rata mutuo'!$G$27*12)*(1+R$4)</f>
        <v>98061.621189000783</v>
      </c>
    </row>
    <row r="17" spans="1:18" x14ac:dyDescent="0.2">
      <c r="A17" s="6">
        <v>12</v>
      </c>
      <c r="B17" s="19">
        <f t="shared" si="2"/>
        <v>549.30170661435989</v>
      </c>
      <c r="C17" s="19">
        <f t="shared" si="3"/>
        <v>620.46941020129054</v>
      </c>
      <c r="D17" s="19">
        <f t="shared" si="4"/>
        <v>700</v>
      </c>
      <c r="E17" s="19">
        <f t="shared" si="5"/>
        <v>788.77752109237917</v>
      </c>
      <c r="F17" s="19">
        <f t="shared" si="6"/>
        <v>887.76925619378187</v>
      </c>
      <c r="G17" s="19">
        <f t="shared" si="7"/>
        <v>998.03262079232525</v>
      </c>
      <c r="H17" s="19">
        <f t="shared" si="8"/>
        <v>1120.7225529973769</v>
      </c>
      <c r="I17" s="1"/>
      <c r="J17" s="40"/>
      <c r="K17" s="6">
        <v>12</v>
      </c>
      <c r="L17" s="19">
        <f>(L16+'calcolo rata mutuo'!$G$27*12)*(1+L$4)</f>
        <v>26970.713794765066</v>
      </c>
      <c r="M17" s="19">
        <f>(M16+'calcolo rata mutuo'!$G$27*12)*(1+M$4)</f>
        <v>34370</v>
      </c>
      <c r="N17" s="19">
        <f>(N16+'calcolo rata mutuo'!$G$27*12)*(1+N$4)</f>
        <v>43589.470479114687</v>
      </c>
      <c r="O17" s="19">
        <f>(O16+'calcolo rata mutuo'!$G$27*12)*(1+O$4)</f>
        <v>55027.477352171212</v>
      </c>
      <c r="P17" s="19">
        <f>(P16+'calcolo rata mutuo'!$G$27*12)*(1+P$4)</f>
        <v>69159.192736987912</v>
      </c>
      <c r="Q17" s="19">
        <f>(Q16+'calcolo rata mutuo'!$G$27*12)*(1+Q$4)</f>
        <v>86549.50691506837</v>
      </c>
      <c r="R17" s="19">
        <f>(R16+'calcolo rata mutuo'!$G$27*12)*(1+R$4)</f>
        <v>107867.78330790087</v>
      </c>
    </row>
    <row r="18" spans="1:18" x14ac:dyDescent="0.2">
      <c r="A18" s="6">
        <v>13</v>
      </c>
      <c r="B18" s="19">
        <f t="shared" si="2"/>
        <v>538.31567248207273</v>
      </c>
      <c r="C18" s="19">
        <f t="shared" si="3"/>
        <v>614.26471609927762</v>
      </c>
      <c r="D18" s="19">
        <f t="shared" si="4"/>
        <v>700</v>
      </c>
      <c r="E18" s="19">
        <f t="shared" si="5"/>
        <v>796.66529630330297</v>
      </c>
      <c r="F18" s="19">
        <f t="shared" si="6"/>
        <v>905.52464131765748</v>
      </c>
      <c r="G18" s="19">
        <f t="shared" si="7"/>
        <v>1027.9735994160951</v>
      </c>
      <c r="H18" s="19">
        <f t="shared" si="8"/>
        <v>1165.5514551172719</v>
      </c>
      <c r="I18" s="1"/>
      <c r="J18" s="40"/>
      <c r="K18" s="6">
        <v>13</v>
      </c>
      <c r="L18" s="19">
        <f>(L17+'calcolo rata mutuo'!$G$27*12)*(1+L$4)</f>
        <v>26431.299518869764</v>
      </c>
      <c r="M18" s="19">
        <f>(M17+'calcolo rata mutuo'!$G$27*12)*(1+M$4)</f>
        <v>34370</v>
      </c>
      <c r="N18" s="19">
        <f>(N17+'calcolo rata mutuo'!$G$27*12)*(1+N$4)</f>
        <v>44461.259888696979</v>
      </c>
      <c r="O18" s="19">
        <f>(O17+'calcolo rata mutuo'!$G$27*12)*(1+O$4)</f>
        <v>57228.576446258063</v>
      </c>
      <c r="P18" s="19">
        <f>(P17+'calcolo rata mutuo'!$G$27*12)*(1+P$4)</f>
        <v>73308.744301207189</v>
      </c>
      <c r="Q18" s="19">
        <f>(Q17+'calcolo rata mutuo'!$G$27*12)*(1+Q$4)</f>
        <v>93473.46746827384</v>
      </c>
      <c r="R18" s="19">
        <f>(R17+'calcolo rata mutuo'!$G$27*12)*(1+R$4)</f>
        <v>118654.56163869097</v>
      </c>
    </row>
    <row r="19" spans="1:18" x14ac:dyDescent="0.2">
      <c r="A19" s="6">
        <v>14</v>
      </c>
      <c r="B19" s="19">
        <f t="shared" si="2"/>
        <v>527.54935903243131</v>
      </c>
      <c r="C19" s="19">
        <f t="shared" si="3"/>
        <v>608.12206893828488</v>
      </c>
      <c r="D19" s="19">
        <f t="shared" si="4"/>
        <v>700</v>
      </c>
      <c r="E19" s="19">
        <f t="shared" si="5"/>
        <v>804.63194926633605</v>
      </c>
      <c r="F19" s="19">
        <f t="shared" si="6"/>
        <v>923.63513414401064</v>
      </c>
      <c r="G19" s="19">
        <f t="shared" si="7"/>
        <v>1058.8128073985779</v>
      </c>
      <c r="H19" s="19">
        <f t="shared" si="8"/>
        <v>1212.1735133219629</v>
      </c>
      <c r="I19" s="1"/>
      <c r="J19" s="40"/>
      <c r="K19" s="6">
        <v>14</v>
      </c>
      <c r="L19" s="19">
        <f>(L18+'calcolo rata mutuo'!$G$27*12)*(1+L$4)</f>
        <v>25902.673528492367</v>
      </c>
      <c r="M19" s="19">
        <f>(M18+'calcolo rata mutuo'!$G$27*12)*(1+M$4)</f>
        <v>34370</v>
      </c>
      <c r="N19" s="19">
        <f>(N18+'calcolo rata mutuo'!$G$27*12)*(1+N$4)</f>
        <v>45350.485086470922</v>
      </c>
      <c r="O19" s="19">
        <f>(O18+'calcolo rata mutuo'!$G$27*12)*(1+O$4)</f>
        <v>59517.719504108391</v>
      </c>
      <c r="P19" s="19">
        <f>(P18+'calcolo rata mutuo'!$G$27*12)*(1+P$4)</f>
        <v>77707.268959279623</v>
      </c>
      <c r="Q19" s="19">
        <f>(Q18+'calcolo rata mutuo'!$G$27*12)*(1+Q$4)</f>
        <v>100951.34486573575</v>
      </c>
      <c r="R19" s="19">
        <f>(R18+'calcolo rata mutuo'!$G$27*12)*(1+R$4)</f>
        <v>130520.01780256008</v>
      </c>
    </row>
    <row r="20" spans="1:18" x14ac:dyDescent="0.2">
      <c r="A20" s="6">
        <v>15</v>
      </c>
      <c r="B20" s="19">
        <f t="shared" si="2"/>
        <v>516.99837185178262</v>
      </c>
      <c r="C20" s="19">
        <f t="shared" si="3"/>
        <v>602.04084824890208</v>
      </c>
      <c r="D20" s="19">
        <f t="shared" si="4"/>
        <v>700</v>
      </c>
      <c r="E20" s="19">
        <f t="shared" si="5"/>
        <v>812.67826875899937</v>
      </c>
      <c r="F20" s="19">
        <f t="shared" si="6"/>
        <v>942.10783682689089</v>
      </c>
      <c r="G20" s="19">
        <f t="shared" si="7"/>
        <v>1090.5771916205354</v>
      </c>
      <c r="H20" s="19">
        <f t="shared" si="8"/>
        <v>1260.6604538548415</v>
      </c>
      <c r="I20" s="1"/>
      <c r="J20" s="40"/>
      <c r="K20" s="6">
        <v>15</v>
      </c>
      <c r="L20" s="19">
        <f>(L19+'calcolo rata mutuo'!$G$27*12)*(1+L$4)</f>
        <v>25384.620057922519</v>
      </c>
      <c r="M20" s="19">
        <f>(M19+'calcolo rata mutuo'!$G$27*12)*(1+M$4)</f>
        <v>34370</v>
      </c>
      <c r="N20" s="19">
        <f>(N19+'calcolo rata mutuo'!$G$27*12)*(1+N$4)</f>
        <v>46257.49478820034</v>
      </c>
      <c r="O20" s="19">
        <f>(O19+'calcolo rata mutuo'!$G$27*12)*(1+O$4)</f>
        <v>61898.428284272726</v>
      </c>
      <c r="P20" s="19">
        <f>(P19+'calcolo rata mutuo'!$G$27*12)*(1+P$4)</f>
        <v>82369.705096836406</v>
      </c>
      <c r="Q20" s="19">
        <f>(Q19+'calcolo rata mutuo'!$G$27*12)*(1+Q$4)</f>
        <v>109027.45245499462</v>
      </c>
      <c r="R20" s="19">
        <f>(R19+'calcolo rata mutuo'!$G$27*12)*(1+R$4)</f>
        <v>143572.01958281611</v>
      </c>
    </row>
    <row r="21" spans="1:18" x14ac:dyDescent="0.2">
      <c r="A21" s="6">
        <v>16</v>
      </c>
      <c r="B21" s="19">
        <f t="shared" si="2"/>
        <v>506.65840441474694</v>
      </c>
      <c r="C21" s="19">
        <f t="shared" si="3"/>
        <v>596.02043976641301</v>
      </c>
      <c r="D21" s="19">
        <f t="shared" si="4"/>
        <v>700</v>
      </c>
      <c r="E21" s="19">
        <f t="shared" si="5"/>
        <v>820.80505144658935</v>
      </c>
      <c r="F21" s="19">
        <f t="shared" si="6"/>
        <v>960.94999356342873</v>
      </c>
      <c r="G21" s="19">
        <f t="shared" si="7"/>
        <v>1123.2945073691515</v>
      </c>
      <c r="H21" s="19">
        <f t="shared" si="8"/>
        <v>1311.0868720090352</v>
      </c>
      <c r="I21" s="1"/>
      <c r="J21" s="40"/>
      <c r="K21" s="6">
        <v>16</v>
      </c>
      <c r="L21" s="19">
        <f>(L20+'calcolo rata mutuo'!$G$27*12)*(1+L$4)</f>
        <v>24876.927656764066</v>
      </c>
      <c r="M21" s="19">
        <f>(M20+'calcolo rata mutuo'!$G$27*12)*(1+M$4)</f>
        <v>34370</v>
      </c>
      <c r="N21" s="19">
        <f>(N20+'calcolo rata mutuo'!$G$27*12)*(1+N$4)</f>
        <v>47182.644683964347</v>
      </c>
      <c r="O21" s="19">
        <f>(O20+'calcolo rata mutuo'!$G$27*12)*(1+O$4)</f>
        <v>64374.365415643639</v>
      </c>
      <c r="P21" s="19">
        <f>(P20+'calcolo rata mutuo'!$G$27*12)*(1+P$4)</f>
        <v>87311.887402646593</v>
      </c>
      <c r="Q21" s="19">
        <f>(Q20+'calcolo rata mutuo'!$G$27*12)*(1+Q$4)</f>
        <v>117749.64865139419</v>
      </c>
      <c r="R21" s="19">
        <f>(R20+'calcolo rata mutuo'!$G$27*12)*(1+R$4)</f>
        <v>157929.22154109774</v>
      </c>
    </row>
    <row r="22" spans="1:18" x14ac:dyDescent="0.2">
      <c r="A22" s="6">
        <v>17</v>
      </c>
      <c r="B22" s="19">
        <f t="shared" si="2"/>
        <v>496.52523632645199</v>
      </c>
      <c r="C22" s="19">
        <f t="shared" si="3"/>
        <v>590.06023536874886</v>
      </c>
      <c r="D22" s="19">
        <f t="shared" si="4"/>
        <v>700</v>
      </c>
      <c r="E22" s="19">
        <f t="shared" si="5"/>
        <v>829.01310196105521</v>
      </c>
      <c r="F22" s="19">
        <f t="shared" si="6"/>
        <v>980.16899343469731</v>
      </c>
      <c r="G22" s="19">
        <f t="shared" si="7"/>
        <v>1156.9933425902261</v>
      </c>
      <c r="H22" s="19">
        <f t="shared" si="8"/>
        <v>1363.5303468893967</v>
      </c>
      <c r="I22" s="1"/>
      <c r="J22" s="40"/>
      <c r="K22" s="6">
        <v>17</v>
      </c>
      <c r="L22" s="19">
        <f>(L21+'calcolo rata mutuo'!$G$27*12)*(1+L$4)</f>
        <v>24379.389103628786</v>
      </c>
      <c r="M22" s="19">
        <f>(M21+'calcolo rata mutuo'!$G$27*12)*(1+M$4)</f>
        <v>34370</v>
      </c>
      <c r="N22" s="19">
        <f>(N21+'calcolo rata mutuo'!$G$27*12)*(1+N$4)</f>
        <v>48126.297577643636</v>
      </c>
      <c r="O22" s="19">
        <f>(O21+'calcolo rata mutuo'!$G$27*12)*(1+O$4)</f>
        <v>66949.340032269392</v>
      </c>
      <c r="P22" s="19">
        <f>(P21+'calcolo rata mutuo'!$G$27*12)*(1+P$4)</f>
        <v>92550.600646805397</v>
      </c>
      <c r="Q22" s="19">
        <f>(Q21+'calcolo rata mutuo'!$G$27*12)*(1+Q$4)</f>
        <v>127169.62054350573</v>
      </c>
      <c r="R22" s="19">
        <f>(R21+'calcolo rata mutuo'!$G$27*12)*(1+R$4)</f>
        <v>173722.14369520752</v>
      </c>
    </row>
    <row r="23" spans="1:18" x14ac:dyDescent="0.2">
      <c r="A23" s="6">
        <v>18</v>
      </c>
      <c r="B23" s="19">
        <f t="shared" si="2"/>
        <v>486.59473159992297</v>
      </c>
      <c r="C23" s="19">
        <f t="shared" si="3"/>
        <v>584.15963301506133</v>
      </c>
      <c r="D23" s="19">
        <f t="shared" si="4"/>
        <v>700</v>
      </c>
      <c r="E23" s="19">
        <f t="shared" si="5"/>
        <v>837.30323298066583</v>
      </c>
      <c r="F23" s="19">
        <f t="shared" si="6"/>
        <v>999.7723733033913</v>
      </c>
      <c r="G23" s="19">
        <f t="shared" si="7"/>
        <v>1191.7031428679329</v>
      </c>
      <c r="H23" s="19">
        <f t="shared" si="8"/>
        <v>1418.0715607649727</v>
      </c>
      <c r="I23" s="1"/>
      <c r="J23" s="40"/>
      <c r="K23" s="6">
        <v>18</v>
      </c>
      <c r="L23" s="19">
        <f>(L22+'calcolo rata mutuo'!$G$27*12)*(1+L$4)</f>
        <v>23891.80132155621</v>
      </c>
      <c r="M23" s="19">
        <f>(M22+'calcolo rata mutuo'!$G$27*12)*(1+M$4)</f>
        <v>34370</v>
      </c>
      <c r="N23" s="19">
        <f>(N22+'calcolo rata mutuo'!$G$27*12)*(1+N$4)</f>
        <v>49088.82352919651</v>
      </c>
      <c r="O23" s="19">
        <f>(O22+'calcolo rata mutuo'!$G$27*12)*(1+O$4)</f>
        <v>69627.313633560174</v>
      </c>
      <c r="P23" s="19">
        <f>(P22+'calcolo rata mutuo'!$G$27*12)*(1+P$4)</f>
        <v>98103.636685613732</v>
      </c>
      <c r="Q23" s="19">
        <f>(Q22+'calcolo rata mutuo'!$G$27*12)*(1+Q$4)</f>
        <v>137343.1901869862</v>
      </c>
      <c r="R23" s="19">
        <f>(R22+'calcolo rata mutuo'!$G$27*12)*(1+R$4)</f>
        <v>191094.35806472829</v>
      </c>
    </row>
    <row r="24" spans="1:18" x14ac:dyDescent="0.2">
      <c r="A24" s="6">
        <v>19</v>
      </c>
      <c r="B24" s="19">
        <f t="shared" si="2"/>
        <v>476.86283696792452</v>
      </c>
      <c r="C24" s="19">
        <f t="shared" si="3"/>
        <v>578.31803668491068</v>
      </c>
      <c r="D24" s="19">
        <f t="shared" si="4"/>
        <v>700</v>
      </c>
      <c r="E24" s="19">
        <f t="shared" si="5"/>
        <v>845.67626531047244</v>
      </c>
      <c r="F24" s="19">
        <f t="shared" si="6"/>
        <v>1019.7678207694591</v>
      </c>
      <c r="G24" s="19">
        <f t="shared" si="7"/>
        <v>1227.454237153971</v>
      </c>
      <c r="H24" s="19">
        <f t="shared" si="8"/>
        <v>1474.7944231955717</v>
      </c>
      <c r="I24" s="1"/>
      <c r="J24" s="40"/>
      <c r="K24" s="6">
        <v>19</v>
      </c>
      <c r="L24" s="19">
        <f>(L23+'calcolo rata mutuo'!$G$27*12)*(1+L$4)</f>
        <v>23413.965295125086</v>
      </c>
      <c r="M24" s="19">
        <f>(M23+'calcolo rata mutuo'!$G$27*12)*(1+M$4)</f>
        <v>34370</v>
      </c>
      <c r="N24" s="19">
        <f>(N23+'calcolo rata mutuo'!$G$27*12)*(1+N$4)</f>
        <v>50070.599999780439</v>
      </c>
      <c r="O24" s="19">
        <f>(O23+'calcolo rata mutuo'!$G$27*12)*(1+O$4)</f>
        <v>72412.406178902587</v>
      </c>
      <c r="P24" s="19">
        <f>(P23+'calcolo rata mutuo'!$G$27*12)*(1+P$4)</f>
        <v>103989.85488675056</v>
      </c>
      <c r="Q24" s="19">
        <f>(Q23+'calcolo rata mutuo'!$G$27*12)*(1+Q$4)</f>
        <v>148330.6454019451</v>
      </c>
      <c r="R24" s="19">
        <f>(R23+'calcolo rata mutuo'!$G$27*12)*(1+R$4)</f>
        <v>210203.79387120114</v>
      </c>
    </row>
    <row r="25" spans="1:18" x14ac:dyDescent="0.2">
      <c r="A25" s="6">
        <v>20</v>
      </c>
      <c r="B25" s="19">
        <f t="shared" si="2"/>
        <v>467.32558022856603</v>
      </c>
      <c r="C25" s="19">
        <f t="shared" si="3"/>
        <v>572.53485631806154</v>
      </c>
      <c r="D25" s="19">
        <f t="shared" si="4"/>
        <v>700</v>
      </c>
      <c r="E25" s="19">
        <f t="shared" si="5"/>
        <v>854.13302796357721</v>
      </c>
      <c r="F25" s="19">
        <f t="shared" si="6"/>
        <v>1040.1631771848483</v>
      </c>
      <c r="G25" s="19">
        <f t="shared" si="7"/>
        <v>1264.2778642685901</v>
      </c>
      <c r="H25" s="19">
        <f t="shared" si="8"/>
        <v>1533.7862001233946</v>
      </c>
      <c r="I25" s="1"/>
      <c r="J25" s="40"/>
      <c r="K25" s="6">
        <v>20</v>
      </c>
      <c r="L25" s="19">
        <f>(L24+'calcolo rata mutuo'!$G$27*12)*(1+L$4)</f>
        <v>22945.685989222584</v>
      </c>
      <c r="M25" s="19">
        <f>(M24+'calcolo rata mutuo'!$G$27*12)*(1+M$4)</f>
        <v>34370</v>
      </c>
      <c r="N25" s="19">
        <f>(N24+'calcolo rata mutuo'!$G$27*12)*(1+N$4)</f>
        <v>51072.011999776048</v>
      </c>
      <c r="O25" s="19">
        <f>(O24+'calcolo rata mutuo'!$G$27*12)*(1+O$4)</f>
        <v>75308.902426058688</v>
      </c>
      <c r="P25" s="19">
        <f>(P24+'calcolo rata mutuo'!$G$27*12)*(1+P$4)</f>
        <v>110229.2461799556</v>
      </c>
      <c r="Q25" s="19">
        <f>(Q24+'calcolo rata mutuo'!$G$27*12)*(1+Q$4)</f>
        <v>160197.09703410073</v>
      </c>
      <c r="R25" s="19">
        <f>(R24+'calcolo rata mutuo'!$G$27*12)*(1+R$4)</f>
        <v>231224.17325832127</v>
      </c>
    </row>
    <row r="27" spans="1:18" x14ac:dyDescent="0.2">
      <c r="A27" t="s">
        <v>14</v>
      </c>
      <c r="B27" s="19">
        <f ca="1">SUM(OFFSET(B5,0,0,'calcolo rata mutuo'!$B$24,1))*12</f>
        <v>139604.65186286031</v>
      </c>
      <c r="C27" s="19">
        <f ca="1">SUM(OFFSET(C5,0,0,'calcolo rata mutuo'!$B$24,1))*12</f>
        <v>152958.17241832608</v>
      </c>
      <c r="D27" s="19">
        <f ca="1">SUM(OFFSET(D5,0,0,'calcolo rata mutuo'!$B$24,1))*12</f>
        <v>168000</v>
      </c>
      <c r="E27" s="19">
        <f ca="1">SUM(OFFSET(E5,0,0,'calcolo rata mutuo'!$B$24,1))*12</f>
        <v>184959.63355629216</v>
      </c>
      <c r="F27" s="19">
        <f ca="1">SUM(OFFSET(F5,0,0,'calcolo rata mutuo'!$B$24,1))*12</f>
        <v>204097.90631090885</v>
      </c>
      <c r="G27" s="19">
        <f ca="1">SUM(OFFSET(G5,0,0,'calcolo rata mutuo'!$B$24,1))*12</f>
        <v>225711.14570743588</v>
      </c>
      <c r="H27" s="19">
        <f ca="1">SUM(OFFSET(H5,0,0,'calcolo rata mutuo'!$B$24,1))*12</f>
        <v>250135.86003701814</v>
      </c>
      <c r="I27" s="1"/>
      <c r="J27" s="40"/>
      <c r="K27" s="1"/>
    </row>
    <row r="28" spans="1:18" x14ac:dyDescent="0.2">
      <c r="A28" t="s">
        <v>54</v>
      </c>
      <c r="B28" s="19">
        <f>VLOOKUP('calcolo rata mutuo'!$B$24,'calcoli 20y'!$A$4:$H$25,1+B3,)</f>
        <v>467.32558022856603</v>
      </c>
      <c r="C28" s="19">
        <f>VLOOKUP('calcolo rata mutuo'!$B$24,'calcoli 20y'!$A$4:$H$25,1+C3,)</f>
        <v>572.53485631806154</v>
      </c>
      <c r="D28" s="19">
        <f>VLOOKUP('calcolo rata mutuo'!$B$24,'calcoli 20y'!$A$4:$H$25,1+D3,)</f>
        <v>700</v>
      </c>
      <c r="E28" s="19">
        <f>VLOOKUP('calcolo rata mutuo'!$B$24,'calcoli 20y'!$A$4:$H$25,1+E3,)</f>
        <v>854.13302796357721</v>
      </c>
      <c r="F28" s="19">
        <f>VLOOKUP('calcolo rata mutuo'!$B$24,'calcoli 20y'!$A$4:$H$25,1+F3,)</f>
        <v>1040.1631771848483</v>
      </c>
      <c r="G28" s="19">
        <f>VLOOKUP('calcolo rata mutuo'!$B$24,'calcoli 20y'!$A$4:$H$25,1+G3,)</f>
        <v>1264.2778642685901</v>
      </c>
      <c r="H28" s="19">
        <f>VLOOKUP('calcolo rata mutuo'!$B$24,'calcoli 20y'!$A$4:$H$25,1+H3,)</f>
        <v>1533.7862001233946</v>
      </c>
      <c r="K28" t="s">
        <v>54</v>
      </c>
      <c r="L28" s="19">
        <f>VLOOKUP('calcolo rata mutuo'!$B$24,'calcoli 20y'!$K$4:$R$25,1+L3,)</f>
        <v>22945.685989222584</v>
      </c>
      <c r="M28" s="19">
        <f>VLOOKUP('calcolo rata mutuo'!$B$24,'calcoli 20y'!$K$4:$R$25,1+M3,)</f>
        <v>34370</v>
      </c>
      <c r="N28" s="19">
        <f>VLOOKUP('calcolo rata mutuo'!$B$24,'calcoli 20y'!$K$4:$R$25,1+N3,)</f>
        <v>51072.011999776048</v>
      </c>
      <c r="O28" s="19">
        <f>VLOOKUP('calcolo rata mutuo'!$B$24,'calcoli 20y'!$K$4:$R$25,1+O3,)</f>
        <v>75308.902426058688</v>
      </c>
      <c r="P28" s="19">
        <f>VLOOKUP('calcolo rata mutuo'!$B$24,'calcoli 20y'!$K$4:$R$25,1+P3,)</f>
        <v>110229.2461799556</v>
      </c>
      <c r="Q28" s="19">
        <f>VLOOKUP('calcolo rata mutuo'!$B$24,'calcoli 20y'!$K$4:$R$25,1+Q3,)</f>
        <v>160197.09703410073</v>
      </c>
      <c r="R28" s="19">
        <f>VLOOKUP('calcolo rata mutuo'!$B$24,'calcoli 20y'!$K$4:$R$25,1+R3,)</f>
        <v>231224.17325832127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calcolo rata mutuo</vt:lpstr>
      <vt:lpstr>Mutuo_Tassi</vt:lpstr>
      <vt:lpstr>calcoli 20y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Grafica</dc:creator>
  <cp:lastModifiedBy>Microsoft Office User</cp:lastModifiedBy>
  <dcterms:created xsi:type="dcterms:W3CDTF">2023-07-03T14:15:49Z</dcterms:created>
  <dcterms:modified xsi:type="dcterms:W3CDTF">2023-08-19T11:34:46Z</dcterms:modified>
</cp:coreProperties>
</file>